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BOLETINE\Aprobados, Aplazados y Reprobados\2021\"/>
    </mc:Choice>
  </mc:AlternateContent>
  <bookViews>
    <workbookView xWindow="-120" yWindow="-120" windowWidth="20730" windowHeight="11040" tabRatio="901"/>
  </bookViews>
  <sheets>
    <sheet name="PORTADA" sheetId="43" r:id="rId1"/>
    <sheet name="FUNCIONARIOS" sheetId="41" r:id="rId2"/>
    <sheet name="INDICE" sheetId="1" r:id="rId3"/>
    <sheet name="D1" sheetId="44" r:id="rId4"/>
    <sheet name="C1" sheetId="2" r:id="rId5"/>
    <sheet name="C2" sheetId="3" r:id="rId6"/>
    <sheet name="C3" sheetId="4" r:id="rId7"/>
    <sheet name="C4" sheetId="54" r:id="rId8"/>
    <sheet name="C5" sheetId="5" r:id="rId9"/>
    <sheet name="C6" sheetId="56" r:id="rId10"/>
    <sheet name="C7" sheetId="6" r:id="rId11"/>
    <sheet name="C8" sheetId="7" r:id="rId12"/>
    <sheet name="C9" sheetId="60" r:id="rId13"/>
    <sheet name="C10" sheetId="57" r:id="rId14"/>
    <sheet name="C11" sheetId="59" r:id="rId15"/>
    <sheet name="C12" sheetId="58" r:id="rId16"/>
    <sheet name="C13" sheetId="8" r:id="rId17"/>
    <sheet name="D2" sheetId="45" r:id="rId18"/>
    <sheet name="C14" sheetId="64" r:id="rId19"/>
    <sheet name="C15" sheetId="63" r:id="rId20"/>
    <sheet name="C16" sheetId="61" r:id="rId21"/>
    <sheet name="C17" sheetId="62" r:id="rId22"/>
    <sheet name="C18" sheetId="10" r:id="rId23"/>
    <sheet name="C19" sheetId="70" r:id="rId24"/>
    <sheet name="C20" sheetId="69" r:id="rId25"/>
    <sheet name="C21" sheetId="68" r:id="rId26"/>
    <sheet name="C22" sheetId="65" r:id="rId27"/>
    <sheet name="C23" sheetId="67" r:id="rId28"/>
    <sheet name="C24" sheetId="66" r:id="rId29"/>
    <sheet name="D3" sheetId="46" r:id="rId30"/>
    <sheet name="C25" sheetId="72" r:id="rId31"/>
    <sheet name="C26" sheetId="12" r:id="rId32"/>
    <sheet name="C27" sheetId="13" r:id="rId33"/>
    <sheet name="C28" sheetId="71" r:id="rId34"/>
    <sheet name="D4" sheetId="47" r:id="rId35"/>
    <sheet name="C29" sheetId="14" r:id="rId36"/>
    <sheet name="C30" sheetId="15" r:id="rId37"/>
    <sheet name="C31 " sheetId="73" r:id="rId38"/>
    <sheet name="C32" sheetId="100" r:id="rId39"/>
    <sheet name="C33" sheetId="16" r:id="rId40"/>
    <sheet name="C34" sheetId="17" r:id="rId41"/>
    <sheet name="C35" sheetId="76" r:id="rId42"/>
    <sheet name="C36" sheetId="77" r:id="rId43"/>
    <sheet name="C37" sheetId="75" r:id="rId44"/>
    <sheet name="C38" sheetId="102" r:id="rId45"/>
    <sheet name="D5" sheetId="48" r:id="rId46"/>
    <sheet name="C39" sheetId="18" r:id="rId47"/>
    <sheet name="C40" sheetId="19" r:id="rId48"/>
    <sheet name="C41" sheetId="78" r:id="rId49"/>
    <sheet name="C42" sheetId="104" r:id="rId50"/>
    <sheet name="C43" sheetId="20" r:id="rId51"/>
    <sheet name="C44" sheetId="21" r:id="rId52"/>
    <sheet name="C45" sheetId="79" r:id="rId53"/>
    <sheet name="C46" sheetId="80" r:id="rId54"/>
    <sheet name="C47" sheetId="81" r:id="rId55"/>
    <sheet name="C48" sheetId="106" r:id="rId56"/>
    <sheet name="D6" sheetId="49" r:id="rId57"/>
    <sheet name="C49" sheetId="22" r:id="rId58"/>
    <sheet name="C50" sheetId="23" r:id="rId59"/>
    <sheet name="C51" sheetId="83" r:id="rId60"/>
    <sheet name="C52" sheetId="103" r:id="rId61"/>
    <sheet name="C53" sheetId="24" r:id="rId62"/>
    <sheet name="C54" sheetId="25" r:id="rId63"/>
    <sheet name="C55" sheetId="85" r:id="rId64"/>
    <sheet name="C56" sheetId="86" r:id="rId65"/>
    <sheet name="C57" sheetId="87" r:id="rId66"/>
    <sheet name="C58" sheetId="105" r:id="rId67"/>
    <sheet name="D7" sheetId="50" r:id="rId68"/>
    <sheet name="C59" sheetId="26" r:id="rId69"/>
    <sheet name="C60" sheetId="27" r:id="rId70"/>
    <sheet name="C61" sheetId="88" r:id="rId71"/>
    <sheet name="C62" sheetId="28" r:id="rId72"/>
    <sheet name="C63" sheetId="29" r:id="rId73"/>
    <sheet name="C64" sheetId="89" r:id="rId74"/>
    <sheet name="C65" sheetId="90" r:id="rId75"/>
    <sheet name="C66" sheetId="91" r:id="rId76"/>
    <sheet name="D8" sheetId="51" r:id="rId77"/>
    <sheet name="C67" sheetId="30" r:id="rId78"/>
    <sheet name="C68" sheetId="31" r:id="rId79"/>
    <sheet name="C69" sheetId="92" r:id="rId80"/>
    <sheet name="C70" sheetId="32" r:id="rId81"/>
    <sheet name="C71" sheetId="33" r:id="rId82"/>
    <sheet name="C72" sheetId="93" r:id="rId83"/>
    <sheet name="C73" sheetId="94" r:id="rId84"/>
    <sheet name="C74" sheetId="95" r:id="rId85"/>
    <sheet name="D9" sheetId="52" r:id="rId86"/>
    <sheet name="C75" sheetId="34" r:id="rId87"/>
    <sheet name="C76" sheetId="35" r:id="rId88"/>
    <sheet name="C77" sheetId="96" r:id="rId89"/>
    <sheet name="C78" sheetId="36" r:id="rId90"/>
    <sheet name="C79" sheetId="37" r:id="rId91"/>
    <sheet name="C80" sheetId="97" r:id="rId92"/>
    <sheet name="C81" sheetId="98" r:id="rId93"/>
    <sheet name="C82" sheetId="99" r:id="rId94"/>
    <sheet name="D10" sheetId="53" r:id="rId95"/>
    <sheet name="C83" sheetId="38" r:id="rId96"/>
    <sheet name="C84" sheetId="39" r:id="rId97"/>
    <sheet name="C85" sheetId="40" r:id="rId98"/>
  </sheets>
  <externalReferences>
    <externalReference r:id="rId99"/>
  </externalReferences>
  <definedNames>
    <definedName name="\c" localSheetId="10">'C7'!$FJ$7658</definedName>
    <definedName name="\c">'C2'!$EV$7897</definedName>
    <definedName name="\d" localSheetId="10">'C7'!$FJ$7658</definedName>
    <definedName name="\d">'C2'!$EV$7897</definedName>
    <definedName name="\e" localSheetId="38">'C2'!#REF!</definedName>
    <definedName name="\e" localSheetId="44">'C2'!#REF!</definedName>
    <definedName name="\e" localSheetId="49">'C2'!#REF!</definedName>
    <definedName name="\e" localSheetId="52">'C2'!#REF!</definedName>
    <definedName name="\e" localSheetId="53">'C2'!#REF!</definedName>
    <definedName name="\e" localSheetId="54">'C2'!#REF!</definedName>
    <definedName name="\e" localSheetId="55">'C2'!#REF!</definedName>
    <definedName name="\e" localSheetId="60">'C2'!#REF!</definedName>
    <definedName name="\e" localSheetId="64">'C2'!#REF!</definedName>
    <definedName name="\e" localSheetId="65">'C2'!#REF!</definedName>
    <definedName name="\e" localSheetId="66">'C2'!#REF!</definedName>
    <definedName name="\e" localSheetId="70">'C2'!#REF!</definedName>
    <definedName name="\e" localSheetId="73">'C2'!#REF!</definedName>
    <definedName name="\e" localSheetId="74">'C2'!#REF!</definedName>
    <definedName name="\e" localSheetId="75">'C2'!#REF!</definedName>
    <definedName name="\e" localSheetId="79">'C2'!#REF!</definedName>
    <definedName name="\e" localSheetId="10">'C7'!#REF!</definedName>
    <definedName name="\e" localSheetId="82">'C2'!#REF!</definedName>
    <definedName name="\e" localSheetId="83">'C2'!#REF!</definedName>
    <definedName name="\e" localSheetId="84">'C2'!#REF!</definedName>
    <definedName name="\e" localSheetId="88">'C2'!#REF!</definedName>
    <definedName name="\e" localSheetId="91">'C2'!#REF!</definedName>
    <definedName name="\e" localSheetId="92">'C2'!#REF!</definedName>
    <definedName name="\e" localSheetId="93">'C2'!#REF!</definedName>
    <definedName name="\e">'C2'!#REF!</definedName>
    <definedName name="\i" localSheetId="10">'C7'!$FJ$7658</definedName>
    <definedName name="\i">'C2'!$EV$7897</definedName>
    <definedName name="\m" localSheetId="10">'C7'!$FJ$7658</definedName>
    <definedName name="\m">'C2'!$EV$7897</definedName>
    <definedName name="\n" localSheetId="10">'C7'!$FJ$7658</definedName>
    <definedName name="\n">'C2'!$EV$7897</definedName>
    <definedName name="\s" localSheetId="10">'C7'!$FJ$7658</definedName>
    <definedName name="\s">'C2'!$EV$7897</definedName>
    <definedName name="\t" localSheetId="10">'C7'!$FJ$7658</definedName>
    <definedName name="\t">'C2'!$EV$7897</definedName>
    <definedName name="__123Graph_A" localSheetId="13" hidden="1">'C10'!#REF!</definedName>
    <definedName name="__123Graph_A" localSheetId="14" hidden="1">[1]ABSOL!#REF!</definedName>
    <definedName name="__123Graph_A" localSheetId="15" hidden="1">'C12'!#REF!</definedName>
    <definedName name="__123Graph_A" localSheetId="16" hidden="1">[1]ABSOL!#REF!</definedName>
    <definedName name="__123Graph_A" localSheetId="38" hidden="1">'C8'!#REF!</definedName>
    <definedName name="__123Graph_A" localSheetId="44" hidden="1">'C8'!#REF!</definedName>
    <definedName name="__123Graph_A" localSheetId="49" hidden="1">'C8'!#REF!</definedName>
    <definedName name="__123Graph_A" localSheetId="52" hidden="1">'C8'!#REF!</definedName>
    <definedName name="__123Graph_A" localSheetId="53" hidden="1">'C8'!#REF!</definedName>
    <definedName name="__123Graph_A" localSheetId="54" hidden="1">'C8'!#REF!</definedName>
    <definedName name="__123Graph_A" localSheetId="55" hidden="1">'C8'!#REF!</definedName>
    <definedName name="__123Graph_A" localSheetId="60" hidden="1">'C8'!#REF!</definedName>
    <definedName name="__123Graph_A" localSheetId="64" hidden="1">'C8'!#REF!</definedName>
    <definedName name="__123Graph_A" localSheetId="65" hidden="1">'C8'!#REF!</definedName>
    <definedName name="__123Graph_A" localSheetId="66" hidden="1">'C8'!#REF!</definedName>
    <definedName name="__123Graph_A" localSheetId="70" hidden="1">'C8'!#REF!</definedName>
    <definedName name="__123Graph_A" localSheetId="73" hidden="1">'C8'!#REF!</definedName>
    <definedName name="__123Graph_A" localSheetId="74" hidden="1">'C8'!#REF!</definedName>
    <definedName name="__123Graph_A" localSheetId="75" hidden="1">'C8'!#REF!</definedName>
    <definedName name="__123Graph_A" localSheetId="79" hidden="1">'C8'!#REF!</definedName>
    <definedName name="__123Graph_A" localSheetId="82" hidden="1">'C8'!#REF!</definedName>
    <definedName name="__123Graph_A" localSheetId="83" hidden="1">'C8'!#REF!</definedName>
    <definedName name="__123Graph_A" localSheetId="84" hidden="1">'C8'!#REF!</definedName>
    <definedName name="__123Graph_A" localSheetId="88" hidden="1">'C8'!#REF!</definedName>
    <definedName name="__123Graph_A" localSheetId="91" hidden="1">'C8'!#REF!</definedName>
    <definedName name="__123Graph_A" localSheetId="92" hidden="1">'C8'!#REF!</definedName>
    <definedName name="__123Graph_A" localSheetId="93" hidden="1">'C8'!#REF!</definedName>
    <definedName name="__123Graph_A" localSheetId="12" hidden="1">[1]ABSOL!#REF!</definedName>
    <definedName name="__123Graph_A" hidden="1">'C8'!#REF!</definedName>
    <definedName name="__123Graph_X" localSheetId="13" hidden="1">'C10'!#REF!</definedName>
    <definedName name="__123Graph_X" localSheetId="15" hidden="1">'C12'!#REF!</definedName>
    <definedName name="__123Graph_X" localSheetId="38" hidden="1">'C8'!#REF!</definedName>
    <definedName name="__123Graph_X" localSheetId="44" hidden="1">'C8'!#REF!</definedName>
    <definedName name="__123Graph_X" localSheetId="49" hidden="1">'C8'!#REF!</definedName>
    <definedName name="__123Graph_X" localSheetId="52" hidden="1">'C8'!#REF!</definedName>
    <definedName name="__123Graph_X" localSheetId="53" hidden="1">'C8'!#REF!</definedName>
    <definedName name="__123Graph_X" localSheetId="54" hidden="1">'C8'!#REF!</definedName>
    <definedName name="__123Graph_X" localSheetId="55" hidden="1">'C8'!#REF!</definedName>
    <definedName name="__123Graph_X" localSheetId="60" hidden="1">'C8'!#REF!</definedName>
    <definedName name="__123Graph_X" localSheetId="64" hidden="1">'C8'!#REF!</definedName>
    <definedName name="__123Graph_X" localSheetId="65" hidden="1">'C8'!#REF!</definedName>
    <definedName name="__123Graph_X" localSheetId="66" hidden="1">'C8'!#REF!</definedName>
    <definedName name="__123Graph_X" localSheetId="70" hidden="1">'C8'!#REF!</definedName>
    <definedName name="__123Graph_X" localSheetId="73" hidden="1">'C8'!#REF!</definedName>
    <definedName name="__123Graph_X" localSheetId="74" hidden="1">'C8'!#REF!</definedName>
    <definedName name="__123Graph_X" localSheetId="75" hidden="1">'C8'!#REF!</definedName>
    <definedName name="__123Graph_X" localSheetId="79" hidden="1">'C8'!#REF!</definedName>
    <definedName name="__123Graph_X" localSheetId="82" hidden="1">'C8'!#REF!</definedName>
    <definedName name="__123Graph_X" localSheetId="83" hidden="1">'C8'!#REF!</definedName>
    <definedName name="__123Graph_X" localSheetId="84" hidden="1">'C8'!#REF!</definedName>
    <definedName name="__123Graph_X" localSheetId="88" hidden="1">'C8'!#REF!</definedName>
    <definedName name="__123Graph_X" localSheetId="91" hidden="1">'C8'!#REF!</definedName>
    <definedName name="__123Graph_X" localSheetId="92" hidden="1">'C8'!#REF!</definedName>
    <definedName name="__123Graph_X" localSheetId="93" hidden="1">'C8'!#REF!</definedName>
    <definedName name="__123Graph_X" hidden="1">'C8'!#REF!</definedName>
    <definedName name="_Fill" localSheetId="13" hidden="1">'C10'!#REF!</definedName>
    <definedName name="_Fill" localSheetId="15" hidden="1">'C12'!#REF!</definedName>
    <definedName name="_Fill" localSheetId="38" hidden="1">'C1'!#REF!</definedName>
    <definedName name="_Fill" localSheetId="44" hidden="1">'C1'!#REF!</definedName>
    <definedName name="_Fill" localSheetId="49" hidden="1">'C1'!#REF!</definedName>
    <definedName name="_Fill" localSheetId="52" hidden="1">'C1'!#REF!</definedName>
    <definedName name="_Fill" localSheetId="53" hidden="1">'C1'!#REF!</definedName>
    <definedName name="_Fill" localSheetId="54" hidden="1">'C1'!#REF!</definedName>
    <definedName name="_Fill" localSheetId="55" hidden="1">'C1'!#REF!</definedName>
    <definedName name="_Fill" localSheetId="8" hidden="1">'C5'!#REF!</definedName>
    <definedName name="_Fill" localSheetId="60" hidden="1">'C1'!#REF!</definedName>
    <definedName name="_Fill" localSheetId="64" hidden="1">'C1'!#REF!</definedName>
    <definedName name="_Fill" localSheetId="65" hidden="1">'C1'!#REF!</definedName>
    <definedName name="_Fill" localSheetId="66" hidden="1">'C1'!#REF!</definedName>
    <definedName name="_Fill" localSheetId="9" hidden="1">'C6'!#REF!</definedName>
    <definedName name="_Fill" localSheetId="70" hidden="1">'C1'!#REF!</definedName>
    <definedName name="_Fill" localSheetId="73" hidden="1">'C1'!#REF!</definedName>
    <definedName name="_Fill" localSheetId="74" hidden="1">'C1'!#REF!</definedName>
    <definedName name="_Fill" localSheetId="75" hidden="1">'C1'!#REF!</definedName>
    <definedName name="_Fill" localSheetId="79" hidden="1">'C1'!#REF!</definedName>
    <definedName name="_Fill" localSheetId="82" hidden="1">'C1'!#REF!</definedName>
    <definedName name="_Fill" localSheetId="83" hidden="1">'C1'!#REF!</definedName>
    <definedName name="_Fill" localSheetId="84" hidden="1">'C1'!#REF!</definedName>
    <definedName name="_Fill" localSheetId="88" hidden="1">'C1'!#REF!</definedName>
    <definedName name="_Fill" localSheetId="11" hidden="1">'C8'!#REF!</definedName>
    <definedName name="_Fill" localSheetId="91" hidden="1">'C1'!#REF!</definedName>
    <definedName name="_Fill" localSheetId="92" hidden="1">'C1'!#REF!</definedName>
    <definedName name="_Fill" localSheetId="93" hidden="1">'C1'!#REF!</definedName>
    <definedName name="_Fill" hidden="1">'C1'!#REF!</definedName>
    <definedName name="_xlnm._FilterDatabase" localSheetId="2" hidden="1">INDICE!$A$5:$B$97</definedName>
    <definedName name="_Key1" hidden="1">'C84'!$A$17:$A$74</definedName>
    <definedName name="_Order1" hidden="1">255</definedName>
    <definedName name="_Regression_Int" localSheetId="4" hidden="1">1</definedName>
    <definedName name="_Regression_Int" localSheetId="13" hidden="1">1</definedName>
    <definedName name="_Regression_Int" localSheetId="15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96" hidden="1">1</definedName>
    <definedName name="_Sort" hidden="1">'C84'!$A$17:$A$74</definedName>
    <definedName name="A_impresión_IM" localSheetId="4">'C1'!$A$1:$A$54</definedName>
    <definedName name="A_impresión_IM" localSheetId="13">[1]RELAT!$A$106:$I$153</definedName>
    <definedName name="A_impresión_IM" localSheetId="15">[1]RELAT!$A$106:$I$153</definedName>
    <definedName name="A_impresión_IM" localSheetId="5">'C2'!$A$1:$A$52</definedName>
    <definedName name="A_impresión_IM" localSheetId="6">'C3'!#REF!</definedName>
    <definedName name="A_impresión_IM" localSheetId="7">'C4'!$A$1:$A$42</definedName>
    <definedName name="A_impresión_IM" localSheetId="10">'C7'!$A$1:$A$52</definedName>
    <definedName name="A_impresión_IM" localSheetId="11">[1]RELAT!$A$106:$I$153</definedName>
    <definedName name="_xlnm.Print_Area" localSheetId="4">'C1'!$A$1:$M$54</definedName>
    <definedName name="_xlnm.Print_Area" localSheetId="13">'C10'!$A$1:$M$42</definedName>
    <definedName name="_xlnm.Print_Area" localSheetId="14">'C11'!$A$1:$M$43</definedName>
    <definedName name="_xlnm.Print_Area" localSheetId="15">'C12'!$A$1:$M$42</definedName>
    <definedName name="_xlnm.Print_Area" localSheetId="16">'C13'!$A$1:$M$43</definedName>
    <definedName name="_xlnm.Print_Area" localSheetId="18">'C14'!$A$1:$AB$27</definedName>
    <definedName name="_xlnm.Print_Area" localSheetId="19">'C15'!$A$1:$AB$47</definedName>
    <definedName name="_xlnm.Print_Area" localSheetId="20">'C16'!$A$1:$AB$47</definedName>
    <definedName name="_xlnm.Print_Area" localSheetId="21">'C17'!$A$1:$AB$47</definedName>
    <definedName name="_xlnm.Print_Area" localSheetId="22">'C18'!$A$1:$AB$39</definedName>
    <definedName name="_xlnm.Print_Area" localSheetId="23">'C19'!$A$1:$AB$39</definedName>
    <definedName name="_xlnm.Print_Area" localSheetId="5">'C2'!$A$1:$M$52</definedName>
    <definedName name="_xlnm.Print_Area" localSheetId="24">'C20'!$A$1:$AB$40</definedName>
    <definedName name="_xlnm.Print_Area" localSheetId="25">'C21'!$A$1:$AB$40</definedName>
    <definedName name="_xlnm.Print_Area" localSheetId="26">'C22'!$A$1:$AB$40</definedName>
    <definedName name="_xlnm.Print_Area" localSheetId="27">'C23'!$A$1:$AB$39</definedName>
    <definedName name="_xlnm.Print_Area" localSheetId="28">'C24'!$A$1:$AB$40</definedName>
    <definedName name="_xlnm.Print_Area" localSheetId="30">'C25'!$A$1:$T$26</definedName>
    <definedName name="_xlnm.Print_Area" localSheetId="31">'C26'!$A$1:$T$16</definedName>
    <definedName name="_xlnm.Print_Area" localSheetId="32">'C27'!$A$1:$T$27</definedName>
    <definedName name="_xlnm.Print_Area" localSheetId="33">'C28'!$A$1:$T$27</definedName>
    <definedName name="_xlnm.Print_Area" localSheetId="35">'C29'!$A$1:$AB$27</definedName>
    <definedName name="_xlnm.Print_Area" localSheetId="6">'C3'!$A$1:$M$42</definedName>
    <definedName name="_xlnm.Print_Area" localSheetId="36">'C30'!$A$1:$AB$48</definedName>
    <definedName name="_xlnm.Print_Area" localSheetId="37">'C31 '!$A$1:$AB$48</definedName>
    <definedName name="_xlnm.Print_Area" localSheetId="38">'C32'!$A$1:$AB$48</definedName>
    <definedName name="_xlnm.Print_Area" localSheetId="39">'C33'!$A$1:$AB$40</definedName>
    <definedName name="_xlnm.Print_Area" localSheetId="40">'C34'!$A$1:$AB$40</definedName>
    <definedName name="_xlnm.Print_Area" localSheetId="41">'C35'!$A$1:$AB$41</definedName>
    <definedName name="_xlnm.Print_Area" localSheetId="42">'C36'!$A$1:$AB$40</definedName>
    <definedName name="_xlnm.Print_Area" localSheetId="43">'C37'!$A$1:$AB$41</definedName>
    <definedName name="_xlnm.Print_Area" localSheetId="44">'C38'!$A$1:$AB$72</definedName>
    <definedName name="_xlnm.Print_Area" localSheetId="46">'C39'!$A$1:$AB$25</definedName>
    <definedName name="_xlnm.Print_Area" localSheetId="7">'C4'!$A$1:$M$43</definedName>
    <definedName name="_xlnm.Print_Area" localSheetId="47">'C40'!$A$1:$AB$48</definedName>
    <definedName name="_xlnm.Print_Area" localSheetId="48">'C41'!$A$1:$AB$49</definedName>
    <definedName name="_xlnm.Print_Area" localSheetId="49">'C42'!$A$1:$AB$49</definedName>
    <definedName name="_xlnm.Print_Area" localSheetId="50">'C43'!$A$1:$AB$40</definedName>
    <definedName name="_xlnm.Print_Area" localSheetId="51">'C44'!$A$1:$AB$42</definedName>
    <definedName name="_xlnm.Print_Area" localSheetId="52">'C45'!$A$1:$AB$41</definedName>
    <definedName name="_xlnm.Print_Area" localSheetId="53">'C46'!$A$1:$AB$41</definedName>
    <definedName name="_xlnm.Print_Area" localSheetId="54">'C47'!$A$1:$AB$44</definedName>
    <definedName name="_xlnm.Print_Area" localSheetId="55">'C48'!$A$1:$AB$72</definedName>
    <definedName name="_xlnm.Print_Area" localSheetId="57">'C49'!$A$1:$AB$26</definedName>
    <definedName name="_xlnm.Print_Area" localSheetId="8">'C5'!$A$1:$M$29</definedName>
    <definedName name="_xlnm.Print_Area" localSheetId="58">'C50'!$A$1:$AB$47</definedName>
    <definedName name="_xlnm.Print_Area" localSheetId="59">'C51'!$A$1:$AB$47</definedName>
    <definedName name="_xlnm.Print_Area" localSheetId="60">'C52'!$A$1:$AB$47</definedName>
    <definedName name="_xlnm.Print_Area" localSheetId="61">'C53'!$A$1:$AB$40</definedName>
    <definedName name="_xlnm.Print_Area" localSheetId="62">'C54'!$A$1:$AB$40</definedName>
    <definedName name="_xlnm.Print_Area" localSheetId="63">'C55'!$A$1:$AB$40</definedName>
    <definedName name="_xlnm.Print_Area" localSheetId="64">'C56'!$A$1:$AB$39</definedName>
    <definedName name="_xlnm.Print_Area" localSheetId="65">'C57'!$A$1:$AB$40</definedName>
    <definedName name="_xlnm.Print_Area" localSheetId="66">'C58'!$A$1:$AB$72</definedName>
    <definedName name="_xlnm.Print_Area" localSheetId="68">'C59'!$A$1:$AB$26</definedName>
    <definedName name="_xlnm.Print_Area" localSheetId="9">'C6'!$A$1:$M$27</definedName>
    <definedName name="_xlnm.Print_Area" localSheetId="69">'C60'!$A$1:$AB$48</definedName>
    <definedName name="_xlnm.Print_Area" localSheetId="70">'C61'!$A$1:$AB$49</definedName>
    <definedName name="_xlnm.Print_Area" localSheetId="71">'C62'!$A$1:$AB$39</definedName>
    <definedName name="_xlnm.Print_Area" localSheetId="72">'C63'!$A$1:$AB$40</definedName>
    <definedName name="_xlnm.Print_Area" localSheetId="73">'C64'!$A$1:$AB$40</definedName>
    <definedName name="_xlnm.Print_Area" localSheetId="74">'C65'!$A$1:$AB$45</definedName>
    <definedName name="_xlnm.Print_Area" localSheetId="75">'C66'!$A$1:$AB$40</definedName>
    <definedName name="_xlnm.Print_Area" localSheetId="77">'C67'!$A$1:$AB$26</definedName>
    <definedName name="_xlnm.Print_Area" localSheetId="78">'C68'!$A$1:$AB$47</definedName>
    <definedName name="_xlnm.Print_Area" localSheetId="79">'C69'!$A$1:$AB$49</definedName>
    <definedName name="_xlnm.Print_Area" localSheetId="10">'C7'!$A$1:$M$52</definedName>
    <definedName name="_xlnm.Print_Area" localSheetId="80">'C70'!$A$1:$AB$39</definedName>
    <definedName name="_xlnm.Print_Area" localSheetId="81">'C71'!$A$1:$AB$39</definedName>
    <definedName name="_xlnm.Print_Area" localSheetId="82">'C72'!$A$1:$AB$40</definedName>
    <definedName name="_xlnm.Print_Area" localSheetId="83">'C73'!$A$1:$AB$39</definedName>
    <definedName name="_xlnm.Print_Area" localSheetId="84">'C74'!$A$1:$AB$40</definedName>
    <definedName name="_xlnm.Print_Area" localSheetId="86">'C75'!$A$1:$AB$26</definedName>
    <definedName name="_xlnm.Print_Area" localSheetId="87">'C76'!$A$1:$AB$48</definedName>
    <definedName name="_xlnm.Print_Area" localSheetId="88">'C77'!$A$1:$AB$49</definedName>
    <definedName name="_xlnm.Print_Area" localSheetId="89">'C78'!$A$1:$AB$38</definedName>
    <definedName name="_xlnm.Print_Area" localSheetId="90">'C79'!$A$1:$AB$38</definedName>
    <definedName name="_xlnm.Print_Area" localSheetId="11">'C8'!$A$1:$M$43</definedName>
    <definedName name="_xlnm.Print_Area" localSheetId="91">'C80'!$A$1:$AB$38</definedName>
    <definedName name="_xlnm.Print_Area" localSheetId="92">'C81'!$A$1:$AB$42</definedName>
    <definedName name="_xlnm.Print_Area" localSheetId="93">'C82'!$A$1:$AB$42</definedName>
    <definedName name="_xlnm.Print_Area" localSheetId="95">'C83'!$A$1:$M$23</definedName>
    <definedName name="_xlnm.Print_Area" localSheetId="96">'C84'!$A$1:$M$75</definedName>
    <definedName name="_xlnm.Print_Area" localSheetId="97">'C85'!$A$1:$D$67</definedName>
    <definedName name="_xlnm.Print_Area" localSheetId="12">'C9'!$A$1:$M$43</definedName>
    <definedName name="_xlnm.Print_Area" localSheetId="3">'D1'!$A$1:$H$56</definedName>
    <definedName name="_xlnm.Print_Area" localSheetId="94">'D10'!$A$1:$H$56</definedName>
    <definedName name="_xlnm.Print_Area" localSheetId="17">'D2'!$A$1:$H$56</definedName>
    <definedName name="_xlnm.Print_Area" localSheetId="29">'D3'!$A$1:$H$56</definedName>
    <definedName name="_xlnm.Print_Area" localSheetId="34">'D4'!$A$1:$H$56</definedName>
    <definedName name="_xlnm.Print_Area" localSheetId="45">'D5'!$A$1:$H$56</definedName>
    <definedName name="_xlnm.Print_Area" localSheetId="56">'D6'!$A$1:$H$56</definedName>
    <definedName name="_xlnm.Print_Area" localSheetId="67">'D7'!$A$1:$H$56</definedName>
    <definedName name="_xlnm.Print_Area" localSheetId="76">'D8'!$A$1:$H$56</definedName>
    <definedName name="_xlnm.Print_Area" localSheetId="85">'D9'!$A$1:$H$56</definedName>
    <definedName name="_xlnm.Print_Area" localSheetId="1">FUNCIONARIOS!$A$1:$K$25</definedName>
    <definedName name="_xlnm.Print_Area" localSheetId="2">INDICE!$A$1:$B$99</definedName>
    <definedName name="_xlnm.Print_Area" localSheetId="0">PORTADA!$A$6:$T$118</definedName>
    <definedName name="OLE_LINK1" localSheetId="1">FUNCIONARIOS!$A$2</definedName>
    <definedName name="PRIMAOFI" localSheetId="10">'C7'!$FJ$7658:$GH$7741</definedName>
    <definedName name="PRIMAOFI">'C2'!$EV$7897:$FT$7980</definedName>
    <definedName name="PRIMAPRI" localSheetId="10">'C7'!$FJ$7658:$GH$7741</definedName>
    <definedName name="PRIMAPRI">'C2'!$EV$7897:$FT$7980</definedName>
    <definedName name="PRIMATOT" localSheetId="10">'C7'!$FJ$7658:$GH$7741</definedName>
    <definedName name="PRIMATOT">'C2'!$EV$7897:$FT$7980</definedName>
    <definedName name="_xlnm.Print_Titles" localSheetId="2">INDICE!$1:$4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40" l="1"/>
  <c r="D6" i="40"/>
  <c r="B6" i="40"/>
  <c r="AB42" i="35"/>
  <c r="AA42" i="35"/>
  <c r="Z42" i="35"/>
  <c r="AB41" i="35"/>
  <c r="AA41" i="35"/>
  <c r="Z41" i="35"/>
  <c r="AB38" i="35"/>
  <c r="AA38" i="35"/>
  <c r="Z38" i="35"/>
  <c r="AB36" i="35"/>
  <c r="AA36" i="35"/>
  <c r="Z36" i="35"/>
  <c r="AB21" i="34"/>
  <c r="AA21" i="34"/>
  <c r="Z21" i="34"/>
  <c r="AB15" i="34"/>
  <c r="AA15" i="34"/>
  <c r="Z15" i="34"/>
  <c r="AB9" i="93"/>
  <c r="AA9" i="93"/>
  <c r="Z9" i="93"/>
  <c r="M19" i="58" l="1"/>
  <c r="M18" i="58"/>
  <c r="M17" i="58"/>
  <c r="M14" i="58"/>
  <c r="M13" i="58"/>
  <c r="M12" i="58"/>
  <c r="M27" i="57"/>
  <c r="M19" i="57"/>
  <c r="M18" i="57"/>
  <c r="M17" i="57"/>
  <c r="M14" i="57"/>
  <c r="M13" i="57"/>
  <c r="M12" i="57"/>
  <c r="AB68" i="106"/>
  <c r="AA68" i="106"/>
  <c r="Z68" i="106"/>
  <c r="X68" i="106"/>
  <c r="W68" i="106"/>
  <c r="V68" i="106"/>
  <c r="T68" i="106"/>
  <c r="S68" i="106"/>
  <c r="R68" i="106"/>
  <c r="P68" i="106"/>
  <c r="O68" i="106"/>
  <c r="N68" i="106"/>
  <c r="L68" i="106"/>
  <c r="K68" i="106"/>
  <c r="J68" i="106"/>
  <c r="H68" i="106"/>
  <c r="G68" i="106"/>
  <c r="F68" i="106"/>
  <c r="D68" i="106"/>
  <c r="C68" i="106"/>
  <c r="B68" i="106"/>
  <c r="AB67" i="106"/>
  <c r="AA67" i="106"/>
  <c r="Z67" i="106"/>
  <c r="X67" i="106"/>
  <c r="W67" i="106"/>
  <c r="V67" i="106"/>
  <c r="T67" i="106"/>
  <c r="S67" i="106"/>
  <c r="R67" i="106"/>
  <c r="P67" i="106"/>
  <c r="O67" i="106"/>
  <c r="N67" i="106"/>
  <c r="L67" i="106"/>
  <c r="K67" i="106"/>
  <c r="J67" i="106"/>
  <c r="H67" i="106"/>
  <c r="G67" i="106"/>
  <c r="F67" i="106"/>
  <c r="D67" i="106"/>
  <c r="C67" i="106"/>
  <c r="B67" i="106"/>
  <c r="AB66" i="106"/>
  <c r="AA66" i="106"/>
  <c r="Z66" i="106"/>
  <c r="X66" i="106"/>
  <c r="W66" i="106"/>
  <c r="V66" i="106"/>
  <c r="T66" i="106"/>
  <c r="S66" i="106"/>
  <c r="R66" i="106"/>
  <c r="P66" i="106"/>
  <c r="O66" i="106"/>
  <c r="N66" i="106"/>
  <c r="L66" i="106"/>
  <c r="K66" i="106"/>
  <c r="J66" i="106"/>
  <c r="H66" i="106"/>
  <c r="G66" i="106"/>
  <c r="F66" i="106"/>
  <c r="D66" i="106"/>
  <c r="C66" i="106"/>
  <c r="B66" i="106"/>
  <c r="AB65" i="106"/>
  <c r="AA65" i="106"/>
  <c r="Z65" i="106"/>
  <c r="X65" i="106"/>
  <c r="W65" i="106"/>
  <c r="V65" i="106"/>
  <c r="T65" i="106"/>
  <c r="S65" i="106"/>
  <c r="R65" i="106"/>
  <c r="P65" i="106"/>
  <c r="O65" i="106"/>
  <c r="N65" i="106"/>
  <c r="L65" i="106"/>
  <c r="K65" i="106"/>
  <c r="J65" i="106"/>
  <c r="H65" i="106"/>
  <c r="G65" i="106"/>
  <c r="F65" i="106"/>
  <c r="D65" i="106"/>
  <c r="C65" i="106"/>
  <c r="B65" i="106"/>
  <c r="AB64" i="106"/>
  <c r="AA64" i="106"/>
  <c r="Z64" i="106"/>
  <c r="X64" i="106"/>
  <c r="W64" i="106"/>
  <c r="V64" i="106"/>
  <c r="T64" i="106"/>
  <c r="S64" i="106"/>
  <c r="R64" i="106"/>
  <c r="P64" i="106"/>
  <c r="O64" i="106"/>
  <c r="N64" i="106"/>
  <c r="L64" i="106"/>
  <c r="K64" i="106"/>
  <c r="J64" i="106"/>
  <c r="H64" i="106"/>
  <c r="G64" i="106"/>
  <c r="F64" i="106"/>
  <c r="D64" i="106"/>
  <c r="C64" i="106"/>
  <c r="B64" i="106"/>
  <c r="AB63" i="106"/>
  <c r="AA63" i="106"/>
  <c r="Z63" i="106"/>
  <c r="X63" i="106"/>
  <c r="W63" i="106"/>
  <c r="V63" i="106"/>
  <c r="T63" i="106"/>
  <c r="S63" i="106"/>
  <c r="R63" i="106"/>
  <c r="P63" i="106"/>
  <c r="O63" i="106"/>
  <c r="N63" i="106"/>
  <c r="L63" i="106"/>
  <c r="K63" i="106"/>
  <c r="J63" i="106"/>
  <c r="H63" i="106"/>
  <c r="G63" i="106"/>
  <c r="F63" i="106"/>
  <c r="D63" i="106"/>
  <c r="C63" i="106"/>
  <c r="B63" i="106"/>
  <c r="AB62" i="106"/>
  <c r="AA62" i="106"/>
  <c r="Z62" i="106"/>
  <c r="X62" i="106"/>
  <c r="W62" i="106"/>
  <c r="V62" i="106"/>
  <c r="T62" i="106"/>
  <c r="S62" i="106"/>
  <c r="R62" i="106"/>
  <c r="P62" i="106"/>
  <c r="O62" i="106"/>
  <c r="N62" i="106"/>
  <c r="L62" i="106"/>
  <c r="K62" i="106"/>
  <c r="J62" i="106"/>
  <c r="H62" i="106"/>
  <c r="G62" i="106"/>
  <c r="F62" i="106"/>
  <c r="D62" i="106"/>
  <c r="C62" i="106"/>
  <c r="B62" i="106"/>
  <c r="AB61" i="106"/>
  <c r="AA61" i="106"/>
  <c r="Z61" i="106"/>
  <c r="X61" i="106"/>
  <c r="W61" i="106"/>
  <c r="V61" i="106"/>
  <c r="T61" i="106"/>
  <c r="S61" i="106"/>
  <c r="R61" i="106"/>
  <c r="P61" i="106"/>
  <c r="O61" i="106"/>
  <c r="N61" i="106"/>
  <c r="L61" i="106"/>
  <c r="K61" i="106"/>
  <c r="J61" i="106"/>
  <c r="H61" i="106"/>
  <c r="G61" i="106"/>
  <c r="F61" i="106"/>
  <c r="D61" i="106"/>
  <c r="C61" i="106"/>
  <c r="B61" i="106"/>
  <c r="AB60" i="106"/>
  <c r="AA60" i="106"/>
  <c r="Z60" i="106"/>
  <c r="X60" i="106"/>
  <c r="W60" i="106"/>
  <c r="V60" i="106"/>
  <c r="T60" i="106"/>
  <c r="S60" i="106"/>
  <c r="R60" i="106"/>
  <c r="P60" i="106"/>
  <c r="O60" i="106"/>
  <c r="N60" i="106"/>
  <c r="L60" i="106"/>
  <c r="K60" i="106"/>
  <c r="J60" i="106"/>
  <c r="H60" i="106"/>
  <c r="G60" i="106"/>
  <c r="F60" i="106"/>
  <c r="D60" i="106"/>
  <c r="C60" i="106"/>
  <c r="B60" i="106"/>
  <c r="AB59" i="106"/>
  <c r="AA59" i="106"/>
  <c r="Z59" i="106"/>
  <c r="X59" i="106"/>
  <c r="W59" i="106"/>
  <c r="V59" i="106"/>
  <c r="T59" i="106"/>
  <c r="S59" i="106"/>
  <c r="R59" i="106"/>
  <c r="P59" i="106"/>
  <c r="O59" i="106"/>
  <c r="N59" i="106"/>
  <c r="L59" i="106"/>
  <c r="K59" i="106"/>
  <c r="J59" i="106"/>
  <c r="H59" i="106"/>
  <c r="G59" i="106"/>
  <c r="F59" i="106"/>
  <c r="D59" i="106"/>
  <c r="C59" i="106"/>
  <c r="B59" i="106"/>
  <c r="AB58" i="106"/>
  <c r="AA58" i="106"/>
  <c r="Z58" i="106"/>
  <c r="X58" i="106"/>
  <c r="W58" i="106"/>
  <c r="V58" i="106"/>
  <c r="T58" i="106"/>
  <c r="S58" i="106"/>
  <c r="R58" i="106"/>
  <c r="P58" i="106"/>
  <c r="O58" i="106"/>
  <c r="N58" i="106"/>
  <c r="L58" i="106"/>
  <c r="K58" i="106"/>
  <c r="J58" i="106"/>
  <c r="H58" i="106"/>
  <c r="G58" i="106"/>
  <c r="F58" i="106"/>
  <c r="D58" i="106"/>
  <c r="C58" i="106"/>
  <c r="B58" i="106"/>
  <c r="AB57" i="106"/>
  <c r="AA57" i="106"/>
  <c r="Z57" i="106"/>
  <c r="X57" i="106"/>
  <c r="W57" i="106"/>
  <c r="V57" i="106"/>
  <c r="T57" i="106"/>
  <c r="S57" i="106"/>
  <c r="R57" i="106"/>
  <c r="P57" i="106"/>
  <c r="O57" i="106"/>
  <c r="N57" i="106"/>
  <c r="L57" i="106"/>
  <c r="K57" i="106"/>
  <c r="J57" i="106"/>
  <c r="H57" i="106"/>
  <c r="G57" i="106"/>
  <c r="F57" i="106"/>
  <c r="D57" i="106"/>
  <c r="C57" i="106"/>
  <c r="B57" i="106"/>
  <c r="AB56" i="106"/>
  <c r="AA56" i="106"/>
  <c r="Z56" i="106"/>
  <c r="X56" i="106"/>
  <c r="W56" i="106"/>
  <c r="V56" i="106"/>
  <c r="T56" i="106"/>
  <c r="S56" i="106"/>
  <c r="R56" i="106"/>
  <c r="P56" i="106"/>
  <c r="O56" i="106"/>
  <c r="N56" i="106"/>
  <c r="L56" i="106"/>
  <c r="K56" i="106"/>
  <c r="J56" i="106"/>
  <c r="H56" i="106"/>
  <c r="G56" i="106"/>
  <c r="F56" i="106"/>
  <c r="D56" i="106"/>
  <c r="C56" i="106"/>
  <c r="B56" i="106"/>
  <c r="AB55" i="106"/>
  <c r="AA55" i="106"/>
  <c r="Z55" i="106"/>
  <c r="X55" i="106"/>
  <c r="W55" i="106"/>
  <c r="V55" i="106"/>
  <c r="T55" i="106"/>
  <c r="S55" i="106"/>
  <c r="R55" i="106"/>
  <c r="P55" i="106"/>
  <c r="O55" i="106"/>
  <c r="N55" i="106"/>
  <c r="L55" i="106"/>
  <c r="K55" i="106"/>
  <c r="J55" i="106"/>
  <c r="H55" i="106"/>
  <c r="G55" i="106"/>
  <c r="F55" i="106"/>
  <c r="D55" i="106"/>
  <c r="C55" i="106"/>
  <c r="B55" i="106"/>
  <c r="AB54" i="106"/>
  <c r="AA54" i="106"/>
  <c r="Z54" i="106"/>
  <c r="X54" i="106"/>
  <c r="W54" i="106"/>
  <c r="V54" i="106"/>
  <c r="T54" i="106"/>
  <c r="S54" i="106"/>
  <c r="R54" i="106"/>
  <c r="P54" i="106"/>
  <c r="O54" i="106"/>
  <c r="N54" i="106"/>
  <c r="L54" i="106"/>
  <c r="K54" i="106"/>
  <c r="J54" i="106"/>
  <c r="H54" i="106"/>
  <c r="G54" i="106"/>
  <c r="F54" i="106"/>
  <c r="D54" i="106"/>
  <c r="C54" i="106"/>
  <c r="B54" i="106"/>
  <c r="AB10" i="106"/>
  <c r="AA10" i="106"/>
  <c r="Z10" i="106"/>
  <c r="X10" i="106"/>
  <c r="W10" i="106"/>
  <c r="V10" i="106"/>
  <c r="T10" i="106"/>
  <c r="S10" i="106"/>
  <c r="R10" i="106"/>
  <c r="P10" i="106"/>
  <c r="O10" i="106"/>
  <c r="N10" i="106"/>
  <c r="L10" i="106"/>
  <c r="K10" i="106"/>
  <c r="J10" i="106"/>
  <c r="H10" i="106"/>
  <c r="G10" i="106"/>
  <c r="F10" i="106"/>
  <c r="B10" i="106" s="1"/>
  <c r="B12" i="80"/>
  <c r="C12" i="80"/>
  <c r="D12" i="80"/>
  <c r="F12" i="80"/>
  <c r="G12" i="80"/>
  <c r="H12" i="80"/>
  <c r="J12" i="80"/>
  <c r="K12" i="80"/>
  <c r="L12" i="80"/>
  <c r="N12" i="80"/>
  <c r="O12" i="80"/>
  <c r="P12" i="80"/>
  <c r="R12" i="80"/>
  <c r="S12" i="80"/>
  <c r="T12" i="80"/>
  <c r="V12" i="80"/>
  <c r="W12" i="80"/>
  <c r="X12" i="80"/>
  <c r="Z12" i="80"/>
  <c r="AA12" i="80"/>
  <c r="AB12" i="80"/>
  <c r="B13" i="80"/>
  <c r="C13" i="80"/>
  <c r="D13" i="80"/>
  <c r="F13" i="80"/>
  <c r="G13" i="80"/>
  <c r="H13" i="80"/>
  <c r="J13" i="80"/>
  <c r="K13" i="80"/>
  <c r="L13" i="80"/>
  <c r="N13" i="80"/>
  <c r="O13" i="80"/>
  <c r="P13" i="80"/>
  <c r="R13" i="80"/>
  <c r="S13" i="80"/>
  <c r="T13" i="80"/>
  <c r="V13" i="80"/>
  <c r="W13" i="80"/>
  <c r="X13" i="80"/>
  <c r="Z13" i="80"/>
  <c r="AA13" i="80"/>
  <c r="AB13" i="80"/>
  <c r="B14" i="80"/>
  <c r="C14" i="80"/>
  <c r="D14" i="80"/>
  <c r="F14" i="80"/>
  <c r="G14" i="80"/>
  <c r="H14" i="80"/>
  <c r="J14" i="80"/>
  <c r="K14" i="80"/>
  <c r="L14" i="80"/>
  <c r="N14" i="80"/>
  <c r="O14" i="80"/>
  <c r="P14" i="80"/>
  <c r="R14" i="80"/>
  <c r="S14" i="80"/>
  <c r="T14" i="80"/>
  <c r="V14" i="80"/>
  <c r="W14" i="80"/>
  <c r="X14" i="80"/>
  <c r="Z14" i="80"/>
  <c r="AA14" i="80"/>
  <c r="AB14" i="80"/>
  <c r="B15" i="80"/>
  <c r="C15" i="80"/>
  <c r="D15" i="80"/>
  <c r="F15" i="80"/>
  <c r="G15" i="80"/>
  <c r="H15" i="80"/>
  <c r="J15" i="80"/>
  <c r="K15" i="80"/>
  <c r="L15" i="80"/>
  <c r="N15" i="80"/>
  <c r="O15" i="80"/>
  <c r="P15" i="80"/>
  <c r="R15" i="80"/>
  <c r="S15" i="80"/>
  <c r="T15" i="80"/>
  <c r="V15" i="80"/>
  <c r="W15" i="80"/>
  <c r="X15" i="80"/>
  <c r="Z15" i="80"/>
  <c r="AA15" i="80"/>
  <c r="AB15" i="80"/>
  <c r="B16" i="80"/>
  <c r="C16" i="80"/>
  <c r="D16" i="80"/>
  <c r="F16" i="80"/>
  <c r="G16" i="80"/>
  <c r="H16" i="80"/>
  <c r="J16" i="80"/>
  <c r="K16" i="80"/>
  <c r="L16" i="80"/>
  <c r="N16" i="80"/>
  <c r="O16" i="80"/>
  <c r="P16" i="80"/>
  <c r="R16" i="80"/>
  <c r="S16" i="80"/>
  <c r="T16" i="80"/>
  <c r="V16" i="80"/>
  <c r="W16" i="80"/>
  <c r="X16" i="80"/>
  <c r="Z16" i="80"/>
  <c r="AA16" i="80"/>
  <c r="AB16" i="80"/>
  <c r="B17" i="80"/>
  <c r="C17" i="80"/>
  <c r="D17" i="80"/>
  <c r="F17" i="80"/>
  <c r="G17" i="80"/>
  <c r="H17" i="80"/>
  <c r="J17" i="80"/>
  <c r="K17" i="80"/>
  <c r="L17" i="80"/>
  <c r="N17" i="80"/>
  <c r="O17" i="80"/>
  <c r="P17" i="80"/>
  <c r="R17" i="80"/>
  <c r="S17" i="80"/>
  <c r="T17" i="80"/>
  <c r="V17" i="80"/>
  <c r="W17" i="80"/>
  <c r="X17" i="80"/>
  <c r="Z17" i="80"/>
  <c r="AA17" i="80"/>
  <c r="AB17" i="80"/>
  <c r="B18" i="80"/>
  <c r="C18" i="80"/>
  <c r="D18" i="80"/>
  <c r="F18" i="80"/>
  <c r="G18" i="80"/>
  <c r="H18" i="80"/>
  <c r="J18" i="80"/>
  <c r="K18" i="80"/>
  <c r="L18" i="80"/>
  <c r="N18" i="80"/>
  <c r="O18" i="80"/>
  <c r="P18" i="80"/>
  <c r="R18" i="80"/>
  <c r="S18" i="80"/>
  <c r="T18" i="80"/>
  <c r="V18" i="80"/>
  <c r="W18" i="80"/>
  <c r="X18" i="80"/>
  <c r="Z18" i="80"/>
  <c r="AA18" i="80"/>
  <c r="AB18" i="80"/>
  <c r="B19" i="80"/>
  <c r="C19" i="80"/>
  <c r="D19" i="80"/>
  <c r="F19" i="80"/>
  <c r="G19" i="80"/>
  <c r="H19" i="80"/>
  <c r="J19" i="80"/>
  <c r="K19" i="80"/>
  <c r="L19" i="80"/>
  <c r="N19" i="80"/>
  <c r="O19" i="80"/>
  <c r="P19" i="80"/>
  <c r="R19" i="80"/>
  <c r="S19" i="80"/>
  <c r="T19" i="80"/>
  <c r="V19" i="80"/>
  <c r="W19" i="80"/>
  <c r="X19" i="80"/>
  <c r="Z19" i="80"/>
  <c r="AA19" i="80"/>
  <c r="AB19" i="80"/>
  <c r="B20" i="80"/>
  <c r="C20" i="80"/>
  <c r="D20" i="80"/>
  <c r="F20" i="80"/>
  <c r="G20" i="80"/>
  <c r="H20" i="80"/>
  <c r="J20" i="80"/>
  <c r="K20" i="80"/>
  <c r="L20" i="80"/>
  <c r="N20" i="80"/>
  <c r="O20" i="80"/>
  <c r="P20" i="80"/>
  <c r="R20" i="80"/>
  <c r="S20" i="80"/>
  <c r="T20" i="80"/>
  <c r="V20" i="80"/>
  <c r="W20" i="80"/>
  <c r="X20" i="80"/>
  <c r="Z20" i="80"/>
  <c r="AA20" i="80"/>
  <c r="AB20" i="80"/>
  <c r="B21" i="80"/>
  <c r="C21" i="80"/>
  <c r="D21" i="80"/>
  <c r="F21" i="80"/>
  <c r="G21" i="80"/>
  <c r="H21" i="80"/>
  <c r="J21" i="80"/>
  <c r="K21" i="80"/>
  <c r="L21" i="80"/>
  <c r="N21" i="80"/>
  <c r="O21" i="80"/>
  <c r="P21" i="80"/>
  <c r="R21" i="80"/>
  <c r="S21" i="80"/>
  <c r="T21" i="80"/>
  <c r="V21" i="80"/>
  <c r="W21" i="80"/>
  <c r="X21" i="80"/>
  <c r="Z21" i="80"/>
  <c r="AA21" i="80"/>
  <c r="AB21" i="80"/>
  <c r="B22" i="80"/>
  <c r="C22" i="80"/>
  <c r="D22" i="80"/>
  <c r="F22" i="80"/>
  <c r="G22" i="80"/>
  <c r="H22" i="80"/>
  <c r="J22" i="80"/>
  <c r="K22" i="80"/>
  <c r="L22" i="80"/>
  <c r="N22" i="80"/>
  <c r="O22" i="80"/>
  <c r="P22" i="80"/>
  <c r="R22" i="80"/>
  <c r="S22" i="80"/>
  <c r="T22" i="80"/>
  <c r="V22" i="80"/>
  <c r="W22" i="80"/>
  <c r="X22" i="80"/>
  <c r="Z22" i="80"/>
  <c r="AA22" i="80"/>
  <c r="AB22" i="80"/>
  <c r="B23" i="80"/>
  <c r="C23" i="80"/>
  <c r="D23" i="80"/>
  <c r="F23" i="80"/>
  <c r="G23" i="80"/>
  <c r="H23" i="80"/>
  <c r="J23" i="80"/>
  <c r="K23" i="80"/>
  <c r="L23" i="80"/>
  <c r="N23" i="80"/>
  <c r="O23" i="80"/>
  <c r="P23" i="80"/>
  <c r="R23" i="80"/>
  <c r="S23" i="80"/>
  <c r="T23" i="80"/>
  <c r="V23" i="80"/>
  <c r="W23" i="80"/>
  <c r="X23" i="80"/>
  <c r="Z23" i="80"/>
  <c r="AA23" i="80"/>
  <c r="AB23" i="80"/>
  <c r="B24" i="80"/>
  <c r="C24" i="80"/>
  <c r="D24" i="80"/>
  <c r="F24" i="80"/>
  <c r="G24" i="80"/>
  <c r="H24" i="80"/>
  <c r="J24" i="80"/>
  <c r="K24" i="80"/>
  <c r="L24" i="80"/>
  <c r="N24" i="80"/>
  <c r="O24" i="80"/>
  <c r="P24" i="80"/>
  <c r="R24" i="80"/>
  <c r="S24" i="80"/>
  <c r="T24" i="80"/>
  <c r="V24" i="80"/>
  <c r="W24" i="80"/>
  <c r="X24" i="80"/>
  <c r="Z24" i="80"/>
  <c r="AA24" i="80"/>
  <c r="AB24" i="80"/>
  <c r="B25" i="80"/>
  <c r="C25" i="80"/>
  <c r="D25" i="80"/>
  <c r="F25" i="80"/>
  <c r="G25" i="80"/>
  <c r="H25" i="80"/>
  <c r="J25" i="80"/>
  <c r="K25" i="80"/>
  <c r="L25" i="80"/>
  <c r="N25" i="80"/>
  <c r="O25" i="80"/>
  <c r="P25" i="80"/>
  <c r="R25" i="80"/>
  <c r="S25" i="80"/>
  <c r="T25" i="80"/>
  <c r="V25" i="80"/>
  <c r="W25" i="80"/>
  <c r="X25" i="80"/>
  <c r="Z25" i="80"/>
  <c r="AA25" i="80"/>
  <c r="AB25" i="80"/>
  <c r="B26" i="80"/>
  <c r="C26" i="80"/>
  <c r="D26" i="80"/>
  <c r="F26" i="80"/>
  <c r="G26" i="80"/>
  <c r="H26" i="80"/>
  <c r="J26" i="80"/>
  <c r="K26" i="80"/>
  <c r="L26" i="80"/>
  <c r="N26" i="80"/>
  <c r="O26" i="80"/>
  <c r="P26" i="80"/>
  <c r="R26" i="80"/>
  <c r="S26" i="80"/>
  <c r="T26" i="80"/>
  <c r="V26" i="80"/>
  <c r="W26" i="80"/>
  <c r="X26" i="80"/>
  <c r="Z26" i="80"/>
  <c r="AA26" i="80"/>
  <c r="AB26" i="80"/>
  <c r="B27" i="80"/>
  <c r="C27" i="80"/>
  <c r="D27" i="80"/>
  <c r="F27" i="80"/>
  <c r="G27" i="80"/>
  <c r="H27" i="80"/>
  <c r="J27" i="80"/>
  <c r="K27" i="80"/>
  <c r="L27" i="80"/>
  <c r="N27" i="80"/>
  <c r="O27" i="80"/>
  <c r="P27" i="80"/>
  <c r="R27" i="80"/>
  <c r="S27" i="80"/>
  <c r="T27" i="80"/>
  <c r="V27" i="80"/>
  <c r="W27" i="80"/>
  <c r="X27" i="80"/>
  <c r="Z27" i="80"/>
  <c r="AA27" i="80"/>
  <c r="AB27" i="80"/>
  <c r="B28" i="80"/>
  <c r="C28" i="80"/>
  <c r="D28" i="80"/>
  <c r="F28" i="80"/>
  <c r="G28" i="80"/>
  <c r="H28" i="80"/>
  <c r="J28" i="80"/>
  <c r="K28" i="80"/>
  <c r="L28" i="80"/>
  <c r="N28" i="80"/>
  <c r="O28" i="80"/>
  <c r="P28" i="80"/>
  <c r="R28" i="80"/>
  <c r="S28" i="80"/>
  <c r="T28" i="80"/>
  <c r="V28" i="80"/>
  <c r="W28" i="80"/>
  <c r="X28" i="80"/>
  <c r="Z28" i="80"/>
  <c r="AA28" i="80"/>
  <c r="AB28" i="80"/>
  <c r="B29" i="80"/>
  <c r="C29" i="80"/>
  <c r="D29" i="80"/>
  <c r="F29" i="80"/>
  <c r="G29" i="80"/>
  <c r="H29" i="80"/>
  <c r="J29" i="80"/>
  <c r="K29" i="80"/>
  <c r="L29" i="80"/>
  <c r="N29" i="80"/>
  <c r="O29" i="80"/>
  <c r="P29" i="80"/>
  <c r="R29" i="80"/>
  <c r="S29" i="80"/>
  <c r="T29" i="80"/>
  <c r="V29" i="80"/>
  <c r="W29" i="80"/>
  <c r="X29" i="80"/>
  <c r="Z29" i="80"/>
  <c r="AA29" i="80"/>
  <c r="AB29" i="80"/>
  <c r="B30" i="80"/>
  <c r="C30" i="80"/>
  <c r="D30" i="80"/>
  <c r="F30" i="80"/>
  <c r="G30" i="80"/>
  <c r="H30" i="80"/>
  <c r="J30" i="80"/>
  <c r="K30" i="80"/>
  <c r="L30" i="80"/>
  <c r="N30" i="80"/>
  <c r="O30" i="80"/>
  <c r="P30" i="80"/>
  <c r="R30" i="80"/>
  <c r="S30" i="80"/>
  <c r="T30" i="80"/>
  <c r="V30" i="80"/>
  <c r="W30" i="80"/>
  <c r="X30" i="80"/>
  <c r="Z30" i="80"/>
  <c r="AA30" i="80"/>
  <c r="AB30" i="80"/>
  <c r="B31" i="80"/>
  <c r="C31" i="80"/>
  <c r="D31" i="80"/>
  <c r="F31" i="80"/>
  <c r="G31" i="80"/>
  <c r="H31" i="80"/>
  <c r="J31" i="80"/>
  <c r="K31" i="80"/>
  <c r="L31" i="80"/>
  <c r="N31" i="80"/>
  <c r="O31" i="80"/>
  <c r="P31" i="80"/>
  <c r="R31" i="80"/>
  <c r="S31" i="80"/>
  <c r="T31" i="80"/>
  <c r="V31" i="80"/>
  <c r="W31" i="80"/>
  <c r="X31" i="80"/>
  <c r="Z31" i="80"/>
  <c r="AA31" i="80"/>
  <c r="AB31" i="80"/>
  <c r="B32" i="80"/>
  <c r="C32" i="80"/>
  <c r="D32" i="80"/>
  <c r="F32" i="80"/>
  <c r="G32" i="80"/>
  <c r="H32" i="80"/>
  <c r="J32" i="80"/>
  <c r="K32" i="80"/>
  <c r="L32" i="80"/>
  <c r="N32" i="80"/>
  <c r="O32" i="80"/>
  <c r="P32" i="80"/>
  <c r="R32" i="80"/>
  <c r="S32" i="80"/>
  <c r="T32" i="80"/>
  <c r="V32" i="80"/>
  <c r="W32" i="80"/>
  <c r="X32" i="80"/>
  <c r="Z32" i="80"/>
  <c r="AA32" i="80"/>
  <c r="AB32" i="80"/>
  <c r="B33" i="80"/>
  <c r="C33" i="80"/>
  <c r="D33" i="80"/>
  <c r="F33" i="80"/>
  <c r="G33" i="80"/>
  <c r="H33" i="80"/>
  <c r="J33" i="80"/>
  <c r="K33" i="80"/>
  <c r="L33" i="80"/>
  <c r="N33" i="80"/>
  <c r="O33" i="80"/>
  <c r="P33" i="80"/>
  <c r="R33" i="80"/>
  <c r="S33" i="80"/>
  <c r="T33" i="80"/>
  <c r="V33" i="80"/>
  <c r="W33" i="80"/>
  <c r="X33" i="80"/>
  <c r="Z33" i="80"/>
  <c r="AA33" i="80"/>
  <c r="AB33" i="80"/>
  <c r="B34" i="80"/>
  <c r="C34" i="80"/>
  <c r="D34" i="80"/>
  <c r="F34" i="80"/>
  <c r="G34" i="80"/>
  <c r="H34" i="80"/>
  <c r="J34" i="80"/>
  <c r="K34" i="80"/>
  <c r="L34" i="80"/>
  <c r="N34" i="80"/>
  <c r="O34" i="80"/>
  <c r="P34" i="80"/>
  <c r="R34" i="80"/>
  <c r="S34" i="80"/>
  <c r="T34" i="80"/>
  <c r="V34" i="80"/>
  <c r="W34" i="80"/>
  <c r="X34" i="80"/>
  <c r="Z34" i="80"/>
  <c r="AA34" i="80"/>
  <c r="AB34" i="80"/>
  <c r="B35" i="80"/>
  <c r="C35" i="80"/>
  <c r="D35" i="80"/>
  <c r="F35" i="80"/>
  <c r="G35" i="80"/>
  <c r="H35" i="80"/>
  <c r="J35" i="80"/>
  <c r="K35" i="80"/>
  <c r="L35" i="80"/>
  <c r="N35" i="80"/>
  <c r="O35" i="80"/>
  <c r="P35" i="80"/>
  <c r="R35" i="80"/>
  <c r="S35" i="80"/>
  <c r="T35" i="80"/>
  <c r="V35" i="80"/>
  <c r="W35" i="80"/>
  <c r="X35" i="80"/>
  <c r="Z35" i="80"/>
  <c r="AA35" i="80"/>
  <c r="AB35" i="80"/>
  <c r="B36" i="80"/>
  <c r="C36" i="80"/>
  <c r="D36" i="80"/>
  <c r="F36" i="80"/>
  <c r="G36" i="80"/>
  <c r="H36" i="80"/>
  <c r="J36" i="80"/>
  <c r="K36" i="80"/>
  <c r="L36" i="80"/>
  <c r="N36" i="80"/>
  <c r="O36" i="80"/>
  <c r="P36" i="80"/>
  <c r="R36" i="80"/>
  <c r="S36" i="80"/>
  <c r="T36" i="80"/>
  <c r="V36" i="80"/>
  <c r="W36" i="80"/>
  <c r="X36" i="80"/>
  <c r="Z36" i="80"/>
  <c r="AA36" i="80"/>
  <c r="AB36" i="80"/>
  <c r="B37" i="80"/>
  <c r="C37" i="80"/>
  <c r="D37" i="80"/>
  <c r="F37" i="80"/>
  <c r="G37" i="80"/>
  <c r="H37" i="80"/>
  <c r="J37" i="80"/>
  <c r="K37" i="80"/>
  <c r="L37" i="80"/>
  <c r="N37" i="80"/>
  <c r="O37" i="80"/>
  <c r="P37" i="80"/>
  <c r="R37" i="80"/>
  <c r="S37" i="80"/>
  <c r="T37" i="80"/>
  <c r="V37" i="80"/>
  <c r="W37" i="80"/>
  <c r="X37" i="80"/>
  <c r="Z37" i="80"/>
  <c r="AA37" i="80"/>
  <c r="AB37" i="80"/>
  <c r="AB11" i="80"/>
  <c r="AA11" i="80"/>
  <c r="Z11" i="80"/>
  <c r="X11" i="80"/>
  <c r="W11" i="80"/>
  <c r="V11" i="80"/>
  <c r="T11" i="80"/>
  <c r="S11" i="80"/>
  <c r="R11" i="80"/>
  <c r="P11" i="80"/>
  <c r="O11" i="80"/>
  <c r="N11" i="80"/>
  <c r="L11" i="80"/>
  <c r="K11" i="80"/>
  <c r="J11" i="80"/>
  <c r="H11" i="80"/>
  <c r="G11" i="80"/>
  <c r="F11" i="80"/>
  <c r="C11" i="80"/>
  <c r="D11" i="80"/>
  <c r="B11" i="80"/>
  <c r="B12" i="21"/>
  <c r="C12" i="21"/>
  <c r="D12" i="21"/>
  <c r="F12" i="21"/>
  <c r="G12" i="21"/>
  <c r="H12" i="21"/>
  <c r="J12" i="21"/>
  <c r="K12" i="21"/>
  <c r="L12" i="21"/>
  <c r="N12" i="21"/>
  <c r="O12" i="21"/>
  <c r="P12" i="21"/>
  <c r="R12" i="21"/>
  <c r="S12" i="21"/>
  <c r="T12" i="21"/>
  <c r="V12" i="21"/>
  <c r="W12" i="21"/>
  <c r="X12" i="21"/>
  <c r="Z12" i="21"/>
  <c r="AA12" i="21"/>
  <c r="AB12" i="21"/>
  <c r="B13" i="21"/>
  <c r="C13" i="21"/>
  <c r="D13" i="21"/>
  <c r="F13" i="21"/>
  <c r="G13" i="21"/>
  <c r="H13" i="21"/>
  <c r="J13" i="21"/>
  <c r="K13" i="21"/>
  <c r="L13" i="21"/>
  <c r="N13" i="21"/>
  <c r="O13" i="21"/>
  <c r="P13" i="21"/>
  <c r="R13" i="21"/>
  <c r="S13" i="21"/>
  <c r="T13" i="21"/>
  <c r="V13" i="21"/>
  <c r="W13" i="21"/>
  <c r="X13" i="21"/>
  <c r="Z13" i="21"/>
  <c r="AA13" i="21"/>
  <c r="AB13" i="21"/>
  <c r="B14" i="21"/>
  <c r="C14" i="21"/>
  <c r="D14" i="21"/>
  <c r="F14" i="21"/>
  <c r="G14" i="21"/>
  <c r="H14" i="21"/>
  <c r="J14" i="21"/>
  <c r="K14" i="21"/>
  <c r="L14" i="21"/>
  <c r="N14" i="21"/>
  <c r="O14" i="21"/>
  <c r="P14" i="21"/>
  <c r="R14" i="21"/>
  <c r="S14" i="21"/>
  <c r="T14" i="21"/>
  <c r="V14" i="21"/>
  <c r="W14" i="21"/>
  <c r="X14" i="21"/>
  <c r="Z14" i="21"/>
  <c r="AA14" i="21"/>
  <c r="AB14" i="21"/>
  <c r="B15" i="21"/>
  <c r="C15" i="21"/>
  <c r="D15" i="21"/>
  <c r="F15" i="21"/>
  <c r="G15" i="21"/>
  <c r="H15" i="21"/>
  <c r="J15" i="21"/>
  <c r="K15" i="21"/>
  <c r="L15" i="21"/>
  <c r="N15" i="21"/>
  <c r="O15" i="21"/>
  <c r="P15" i="21"/>
  <c r="R15" i="21"/>
  <c r="S15" i="21"/>
  <c r="T15" i="21"/>
  <c r="V15" i="21"/>
  <c r="W15" i="21"/>
  <c r="X15" i="21"/>
  <c r="Z15" i="21"/>
  <c r="AA15" i="21"/>
  <c r="AB15" i="21"/>
  <c r="B16" i="21"/>
  <c r="C16" i="21"/>
  <c r="D16" i="21"/>
  <c r="F16" i="21"/>
  <c r="G16" i="21"/>
  <c r="H16" i="21"/>
  <c r="J16" i="21"/>
  <c r="K16" i="21"/>
  <c r="L16" i="21"/>
  <c r="N16" i="21"/>
  <c r="O16" i="21"/>
  <c r="P16" i="21"/>
  <c r="R16" i="21"/>
  <c r="S16" i="21"/>
  <c r="T16" i="21"/>
  <c r="V16" i="21"/>
  <c r="W16" i="21"/>
  <c r="X16" i="21"/>
  <c r="Z16" i="21"/>
  <c r="AA16" i="21"/>
  <c r="AB16" i="21"/>
  <c r="B17" i="21"/>
  <c r="C17" i="21"/>
  <c r="D17" i="21"/>
  <c r="F17" i="21"/>
  <c r="G17" i="21"/>
  <c r="H17" i="21"/>
  <c r="J17" i="21"/>
  <c r="K17" i="21"/>
  <c r="L17" i="21"/>
  <c r="N17" i="21"/>
  <c r="O17" i="21"/>
  <c r="P17" i="21"/>
  <c r="R17" i="21"/>
  <c r="S17" i="21"/>
  <c r="T17" i="21"/>
  <c r="V17" i="21"/>
  <c r="W17" i="21"/>
  <c r="X17" i="21"/>
  <c r="Z17" i="21"/>
  <c r="AA17" i="21"/>
  <c r="AB17" i="21"/>
  <c r="B18" i="21"/>
  <c r="C18" i="21"/>
  <c r="D18" i="21"/>
  <c r="F18" i="21"/>
  <c r="G18" i="21"/>
  <c r="H18" i="21"/>
  <c r="J18" i="21"/>
  <c r="K18" i="21"/>
  <c r="L18" i="21"/>
  <c r="N18" i="21"/>
  <c r="O18" i="21"/>
  <c r="P18" i="21"/>
  <c r="R18" i="21"/>
  <c r="S18" i="21"/>
  <c r="T18" i="21"/>
  <c r="V18" i="21"/>
  <c r="W18" i="21"/>
  <c r="X18" i="21"/>
  <c r="Z18" i="21"/>
  <c r="AA18" i="21"/>
  <c r="AB18" i="21"/>
  <c r="B19" i="21"/>
  <c r="C19" i="21"/>
  <c r="D19" i="21"/>
  <c r="F19" i="21"/>
  <c r="G19" i="21"/>
  <c r="H19" i="21"/>
  <c r="J19" i="21"/>
  <c r="K19" i="21"/>
  <c r="L19" i="21"/>
  <c r="N19" i="21"/>
  <c r="O19" i="21"/>
  <c r="P19" i="21"/>
  <c r="R19" i="21"/>
  <c r="S19" i="21"/>
  <c r="T19" i="21"/>
  <c r="V19" i="21"/>
  <c r="W19" i="21"/>
  <c r="X19" i="21"/>
  <c r="Z19" i="21"/>
  <c r="AA19" i="21"/>
  <c r="AB19" i="21"/>
  <c r="B20" i="21"/>
  <c r="C20" i="21"/>
  <c r="D20" i="21"/>
  <c r="F20" i="21"/>
  <c r="G20" i="21"/>
  <c r="H20" i="21"/>
  <c r="J20" i="21"/>
  <c r="K20" i="21"/>
  <c r="L20" i="21"/>
  <c r="N20" i="21"/>
  <c r="O20" i="21"/>
  <c r="P20" i="21"/>
  <c r="R20" i="21"/>
  <c r="S20" i="21"/>
  <c r="T20" i="21"/>
  <c r="V20" i="21"/>
  <c r="W20" i="21"/>
  <c r="X20" i="21"/>
  <c r="Z20" i="21"/>
  <c r="AA20" i="21"/>
  <c r="AB20" i="21"/>
  <c r="B21" i="21"/>
  <c r="C21" i="21"/>
  <c r="D21" i="21"/>
  <c r="F21" i="21"/>
  <c r="G21" i="21"/>
  <c r="H21" i="21"/>
  <c r="J21" i="21"/>
  <c r="K21" i="21"/>
  <c r="L21" i="21"/>
  <c r="N21" i="21"/>
  <c r="O21" i="21"/>
  <c r="P21" i="21"/>
  <c r="R21" i="21"/>
  <c r="S21" i="21"/>
  <c r="T21" i="21"/>
  <c r="V21" i="21"/>
  <c r="W21" i="21"/>
  <c r="X21" i="21"/>
  <c r="Z21" i="21"/>
  <c r="AA21" i="21"/>
  <c r="AB21" i="21"/>
  <c r="B22" i="21"/>
  <c r="C22" i="21"/>
  <c r="D22" i="21"/>
  <c r="F22" i="21"/>
  <c r="G22" i="21"/>
  <c r="H22" i="21"/>
  <c r="J22" i="21"/>
  <c r="K22" i="21"/>
  <c r="L22" i="21"/>
  <c r="N22" i="21"/>
  <c r="O22" i="21"/>
  <c r="P22" i="21"/>
  <c r="R22" i="21"/>
  <c r="S22" i="21"/>
  <c r="T22" i="21"/>
  <c r="V22" i="21"/>
  <c r="W22" i="21"/>
  <c r="X22" i="21"/>
  <c r="Z22" i="21"/>
  <c r="AA22" i="21"/>
  <c r="AB22" i="21"/>
  <c r="B23" i="21"/>
  <c r="C23" i="21"/>
  <c r="D23" i="21"/>
  <c r="F23" i="21"/>
  <c r="G23" i="21"/>
  <c r="H23" i="21"/>
  <c r="J23" i="21"/>
  <c r="K23" i="21"/>
  <c r="L23" i="21"/>
  <c r="N23" i="21"/>
  <c r="O23" i="21"/>
  <c r="P23" i="21"/>
  <c r="R23" i="21"/>
  <c r="S23" i="21"/>
  <c r="T23" i="21"/>
  <c r="V23" i="21"/>
  <c r="W23" i="21"/>
  <c r="X23" i="21"/>
  <c r="Z23" i="21"/>
  <c r="AA23" i="21"/>
  <c r="AB23" i="21"/>
  <c r="B24" i="21"/>
  <c r="C24" i="21"/>
  <c r="D24" i="21"/>
  <c r="F24" i="21"/>
  <c r="G24" i="21"/>
  <c r="H24" i="21"/>
  <c r="J24" i="21"/>
  <c r="K24" i="21"/>
  <c r="L24" i="21"/>
  <c r="N24" i="21"/>
  <c r="O24" i="21"/>
  <c r="P24" i="21"/>
  <c r="R24" i="21"/>
  <c r="S24" i="21"/>
  <c r="T24" i="21"/>
  <c r="V24" i="21"/>
  <c r="W24" i="21"/>
  <c r="X24" i="21"/>
  <c r="Z24" i="21"/>
  <c r="AA24" i="21"/>
  <c r="AB24" i="21"/>
  <c r="B25" i="21"/>
  <c r="C25" i="21"/>
  <c r="D25" i="21"/>
  <c r="F25" i="21"/>
  <c r="G25" i="21"/>
  <c r="H25" i="21"/>
  <c r="J25" i="21"/>
  <c r="K25" i="21"/>
  <c r="L25" i="21"/>
  <c r="N25" i="21"/>
  <c r="O25" i="21"/>
  <c r="P25" i="21"/>
  <c r="R25" i="21"/>
  <c r="S25" i="21"/>
  <c r="T25" i="21"/>
  <c r="V25" i="21"/>
  <c r="W25" i="21"/>
  <c r="X25" i="21"/>
  <c r="Z25" i="21"/>
  <c r="AA25" i="21"/>
  <c r="AB25" i="21"/>
  <c r="B26" i="21"/>
  <c r="C26" i="21"/>
  <c r="D26" i="21"/>
  <c r="F26" i="21"/>
  <c r="G26" i="21"/>
  <c r="H26" i="21"/>
  <c r="J26" i="21"/>
  <c r="K26" i="21"/>
  <c r="L26" i="21"/>
  <c r="N26" i="21"/>
  <c r="O26" i="21"/>
  <c r="P26" i="21"/>
  <c r="R26" i="21"/>
  <c r="S26" i="21"/>
  <c r="T26" i="21"/>
  <c r="V26" i="21"/>
  <c r="W26" i="21"/>
  <c r="X26" i="21"/>
  <c r="Z26" i="21"/>
  <c r="AA26" i="21"/>
  <c r="AB26" i="21"/>
  <c r="B27" i="21"/>
  <c r="C27" i="21"/>
  <c r="D27" i="21"/>
  <c r="F27" i="21"/>
  <c r="G27" i="21"/>
  <c r="H27" i="21"/>
  <c r="J27" i="21"/>
  <c r="K27" i="21"/>
  <c r="L27" i="21"/>
  <c r="N27" i="21"/>
  <c r="O27" i="21"/>
  <c r="P27" i="21"/>
  <c r="R27" i="21"/>
  <c r="S27" i="21"/>
  <c r="T27" i="21"/>
  <c r="V27" i="21"/>
  <c r="W27" i="21"/>
  <c r="X27" i="21"/>
  <c r="Z27" i="21"/>
  <c r="AA27" i="21"/>
  <c r="AB27" i="21"/>
  <c r="B28" i="21"/>
  <c r="C28" i="21"/>
  <c r="D28" i="21"/>
  <c r="F28" i="21"/>
  <c r="G28" i="21"/>
  <c r="H28" i="21"/>
  <c r="J28" i="21"/>
  <c r="K28" i="21"/>
  <c r="L28" i="21"/>
  <c r="N28" i="21"/>
  <c r="O28" i="21"/>
  <c r="P28" i="21"/>
  <c r="R28" i="21"/>
  <c r="S28" i="21"/>
  <c r="T28" i="21"/>
  <c r="V28" i="21"/>
  <c r="W28" i="21"/>
  <c r="X28" i="21"/>
  <c r="Z28" i="21"/>
  <c r="AA28" i="21"/>
  <c r="AB28" i="21"/>
  <c r="B29" i="21"/>
  <c r="C29" i="21"/>
  <c r="D29" i="21"/>
  <c r="F29" i="21"/>
  <c r="G29" i="21"/>
  <c r="H29" i="21"/>
  <c r="J29" i="21"/>
  <c r="K29" i="21"/>
  <c r="L29" i="21"/>
  <c r="N29" i="21"/>
  <c r="O29" i="21"/>
  <c r="P29" i="21"/>
  <c r="R29" i="21"/>
  <c r="S29" i="21"/>
  <c r="T29" i="21"/>
  <c r="V29" i="21"/>
  <c r="W29" i="21"/>
  <c r="X29" i="21"/>
  <c r="Z29" i="21"/>
  <c r="AA29" i="21"/>
  <c r="AB29" i="21"/>
  <c r="B30" i="21"/>
  <c r="C30" i="21"/>
  <c r="D30" i="21"/>
  <c r="F30" i="21"/>
  <c r="G30" i="21"/>
  <c r="H30" i="21"/>
  <c r="J30" i="21"/>
  <c r="K30" i="21"/>
  <c r="L30" i="21"/>
  <c r="N30" i="21"/>
  <c r="O30" i="21"/>
  <c r="P30" i="21"/>
  <c r="R30" i="21"/>
  <c r="S30" i="21"/>
  <c r="T30" i="21"/>
  <c r="V30" i="21"/>
  <c r="W30" i="21"/>
  <c r="X30" i="21"/>
  <c r="Z30" i="21"/>
  <c r="AA30" i="21"/>
  <c r="AB30" i="21"/>
  <c r="B31" i="21"/>
  <c r="C31" i="21"/>
  <c r="D31" i="21"/>
  <c r="F31" i="21"/>
  <c r="G31" i="21"/>
  <c r="H31" i="21"/>
  <c r="J31" i="21"/>
  <c r="K31" i="21"/>
  <c r="L31" i="21"/>
  <c r="N31" i="21"/>
  <c r="O31" i="21"/>
  <c r="P31" i="21"/>
  <c r="R31" i="21"/>
  <c r="S31" i="21"/>
  <c r="T31" i="21"/>
  <c r="V31" i="21"/>
  <c r="W31" i="21"/>
  <c r="X31" i="21"/>
  <c r="Z31" i="21"/>
  <c r="AA31" i="21"/>
  <c r="AB31" i="21"/>
  <c r="B32" i="21"/>
  <c r="C32" i="21"/>
  <c r="D32" i="21"/>
  <c r="F32" i="21"/>
  <c r="G32" i="21"/>
  <c r="H32" i="21"/>
  <c r="J32" i="21"/>
  <c r="K32" i="21"/>
  <c r="L32" i="21"/>
  <c r="N32" i="21"/>
  <c r="O32" i="21"/>
  <c r="P32" i="21"/>
  <c r="R32" i="21"/>
  <c r="S32" i="21"/>
  <c r="T32" i="21"/>
  <c r="V32" i="21"/>
  <c r="W32" i="21"/>
  <c r="X32" i="21"/>
  <c r="Z32" i="21"/>
  <c r="AA32" i="21"/>
  <c r="AB32" i="21"/>
  <c r="B33" i="21"/>
  <c r="C33" i="21"/>
  <c r="D33" i="21"/>
  <c r="F33" i="21"/>
  <c r="G33" i="21"/>
  <c r="H33" i="21"/>
  <c r="J33" i="21"/>
  <c r="K33" i="21"/>
  <c r="L33" i="21"/>
  <c r="N33" i="21"/>
  <c r="O33" i="21"/>
  <c r="P33" i="21"/>
  <c r="R33" i="21"/>
  <c r="S33" i="21"/>
  <c r="T33" i="21"/>
  <c r="V33" i="21"/>
  <c r="W33" i="21"/>
  <c r="X33" i="21"/>
  <c r="Z33" i="21"/>
  <c r="AA33" i="21"/>
  <c r="AB33" i="21"/>
  <c r="B34" i="21"/>
  <c r="C34" i="21"/>
  <c r="D34" i="21"/>
  <c r="F34" i="21"/>
  <c r="G34" i="21"/>
  <c r="H34" i="21"/>
  <c r="J34" i="21"/>
  <c r="K34" i="21"/>
  <c r="L34" i="21"/>
  <c r="N34" i="21"/>
  <c r="O34" i="21"/>
  <c r="P34" i="21"/>
  <c r="R34" i="21"/>
  <c r="S34" i="21"/>
  <c r="T34" i="21"/>
  <c r="V34" i="21"/>
  <c r="W34" i="21"/>
  <c r="X34" i="21"/>
  <c r="Z34" i="21"/>
  <c r="AA34" i="21"/>
  <c r="AB34" i="21"/>
  <c r="B35" i="21"/>
  <c r="C35" i="21"/>
  <c r="D35" i="21"/>
  <c r="F35" i="21"/>
  <c r="G35" i="21"/>
  <c r="H35" i="21"/>
  <c r="J35" i="21"/>
  <c r="K35" i="21"/>
  <c r="L35" i="21"/>
  <c r="N35" i="21"/>
  <c r="O35" i="21"/>
  <c r="P35" i="21"/>
  <c r="R35" i="21"/>
  <c r="S35" i="21"/>
  <c r="T35" i="21"/>
  <c r="V35" i="21"/>
  <c r="W35" i="21"/>
  <c r="X35" i="21"/>
  <c r="Z35" i="21"/>
  <c r="AA35" i="21"/>
  <c r="AB35" i="21"/>
  <c r="B36" i="21"/>
  <c r="C36" i="21"/>
  <c r="D36" i="21"/>
  <c r="F36" i="21"/>
  <c r="G36" i="21"/>
  <c r="H36" i="21"/>
  <c r="J36" i="21"/>
  <c r="K36" i="21"/>
  <c r="L36" i="21"/>
  <c r="N36" i="21"/>
  <c r="O36" i="21"/>
  <c r="P36" i="21"/>
  <c r="R36" i="21"/>
  <c r="S36" i="21"/>
  <c r="T36" i="21"/>
  <c r="V36" i="21"/>
  <c r="W36" i="21"/>
  <c r="X36" i="21"/>
  <c r="Z36" i="21"/>
  <c r="AA36" i="21"/>
  <c r="AB36" i="21"/>
  <c r="B37" i="21"/>
  <c r="C37" i="21"/>
  <c r="D37" i="21"/>
  <c r="F37" i="21"/>
  <c r="G37" i="21"/>
  <c r="H37" i="21"/>
  <c r="J37" i="21"/>
  <c r="K37" i="21"/>
  <c r="L37" i="21"/>
  <c r="N37" i="21"/>
  <c r="O37" i="21"/>
  <c r="P37" i="21"/>
  <c r="R37" i="21"/>
  <c r="S37" i="21"/>
  <c r="T37" i="21"/>
  <c r="V37" i="21"/>
  <c r="W37" i="21"/>
  <c r="X37" i="21"/>
  <c r="Z37" i="21"/>
  <c r="AA37" i="21"/>
  <c r="AB37" i="21"/>
  <c r="AB11" i="21"/>
  <c r="AA11" i="21"/>
  <c r="Z11" i="21"/>
  <c r="X11" i="21"/>
  <c r="W11" i="21"/>
  <c r="V11" i="21"/>
  <c r="T11" i="21"/>
  <c r="S11" i="21"/>
  <c r="R11" i="21"/>
  <c r="P11" i="21"/>
  <c r="O11" i="21"/>
  <c r="N11" i="21"/>
  <c r="L11" i="21"/>
  <c r="K11" i="21"/>
  <c r="J11" i="21"/>
  <c r="H11" i="21"/>
  <c r="G11" i="21"/>
  <c r="F11" i="21"/>
  <c r="C11" i="21"/>
  <c r="D11" i="21"/>
  <c r="B11" i="21"/>
  <c r="AB37" i="20"/>
  <c r="AA37" i="20"/>
  <c r="Z37" i="20"/>
  <c r="AB36" i="20"/>
  <c r="AA36" i="20"/>
  <c r="Z36" i="20"/>
  <c r="AB35" i="20"/>
  <c r="AA35" i="20"/>
  <c r="Z35" i="20"/>
  <c r="AB34" i="20"/>
  <c r="AA34" i="20"/>
  <c r="Z34" i="20"/>
  <c r="AB33" i="20"/>
  <c r="AA33" i="20"/>
  <c r="Z33" i="20"/>
  <c r="AB32" i="20"/>
  <c r="AA32" i="20"/>
  <c r="Z32" i="20"/>
  <c r="AB31" i="20"/>
  <c r="AA31" i="20"/>
  <c r="Z31" i="20"/>
  <c r="AB30" i="20"/>
  <c r="AA30" i="20"/>
  <c r="Z30" i="20"/>
  <c r="AB29" i="20"/>
  <c r="AA29" i="20"/>
  <c r="Z29" i="20"/>
  <c r="AB28" i="20"/>
  <c r="AA28" i="20"/>
  <c r="Z28" i="20"/>
  <c r="AB27" i="20"/>
  <c r="AA27" i="20"/>
  <c r="Z27" i="20"/>
  <c r="AB26" i="20"/>
  <c r="AA26" i="20"/>
  <c r="Z26" i="20"/>
  <c r="AB25" i="20"/>
  <c r="AA25" i="20"/>
  <c r="Z25" i="20"/>
  <c r="AB24" i="20"/>
  <c r="AA24" i="20"/>
  <c r="Z24" i="20"/>
  <c r="AB23" i="20"/>
  <c r="AA23" i="20"/>
  <c r="Z23" i="20"/>
  <c r="AB22" i="20"/>
  <c r="AB53" i="106" s="1"/>
  <c r="AA22" i="20"/>
  <c r="AA53" i="106" s="1"/>
  <c r="Z22" i="20"/>
  <c r="Z53" i="106" s="1"/>
  <c r="AB21" i="20"/>
  <c r="AB52" i="106" s="1"/>
  <c r="AA21" i="20"/>
  <c r="AA52" i="106" s="1"/>
  <c r="Z21" i="20"/>
  <c r="Z52" i="106" s="1"/>
  <c r="AB20" i="20"/>
  <c r="AB51" i="106" s="1"/>
  <c r="AA20" i="20"/>
  <c r="AA51" i="106" s="1"/>
  <c r="Z20" i="20"/>
  <c r="Z51" i="106" s="1"/>
  <c r="AB19" i="20"/>
  <c r="AB50" i="106" s="1"/>
  <c r="AA19" i="20"/>
  <c r="AA50" i="106" s="1"/>
  <c r="Z19" i="20"/>
  <c r="Z50" i="106" s="1"/>
  <c r="AB18" i="20"/>
  <c r="AB49" i="106" s="1"/>
  <c r="AA18" i="20"/>
  <c r="AA49" i="106" s="1"/>
  <c r="Z18" i="20"/>
  <c r="Z49" i="106" s="1"/>
  <c r="AB17" i="20"/>
  <c r="AB48" i="106" s="1"/>
  <c r="AA17" i="20"/>
  <c r="AA48" i="106" s="1"/>
  <c r="Z17" i="20"/>
  <c r="Z48" i="106" s="1"/>
  <c r="AB16" i="20"/>
  <c r="AB47" i="106" s="1"/>
  <c r="AA16" i="20"/>
  <c r="AA47" i="106" s="1"/>
  <c r="Z16" i="20"/>
  <c r="Z47" i="106" s="1"/>
  <c r="AB15" i="20"/>
  <c r="AB46" i="106" s="1"/>
  <c r="AA15" i="20"/>
  <c r="AA46" i="106" s="1"/>
  <c r="Z15" i="20"/>
  <c r="Z46" i="106" s="1"/>
  <c r="AB14" i="20"/>
  <c r="AB45" i="106" s="1"/>
  <c r="AA14" i="20"/>
  <c r="AA45" i="106" s="1"/>
  <c r="Z14" i="20"/>
  <c r="Z45" i="106" s="1"/>
  <c r="AB13" i="20"/>
  <c r="AB44" i="106" s="1"/>
  <c r="AA13" i="20"/>
  <c r="AA44" i="106" s="1"/>
  <c r="Z13" i="20"/>
  <c r="Z44" i="106" s="1"/>
  <c r="AB12" i="20"/>
  <c r="AB43" i="106" s="1"/>
  <c r="AA12" i="20"/>
  <c r="AA43" i="106" s="1"/>
  <c r="Z12" i="20"/>
  <c r="Z43" i="106" s="1"/>
  <c r="AB11" i="20"/>
  <c r="AB42" i="106" s="1"/>
  <c r="AA11" i="20"/>
  <c r="AA42" i="106" s="1"/>
  <c r="Z11" i="20"/>
  <c r="Z42" i="106" s="1"/>
  <c r="X37" i="20"/>
  <c r="W37" i="20"/>
  <c r="V37" i="20"/>
  <c r="X36" i="20"/>
  <c r="W36" i="20"/>
  <c r="V36" i="20"/>
  <c r="X35" i="20"/>
  <c r="W35" i="20"/>
  <c r="V35" i="20"/>
  <c r="X34" i="20"/>
  <c r="W34" i="20"/>
  <c r="V34" i="20"/>
  <c r="X33" i="20"/>
  <c r="W33" i="20"/>
  <c r="V33" i="20"/>
  <c r="X32" i="20"/>
  <c r="W32" i="20"/>
  <c r="V32" i="20"/>
  <c r="X31" i="20"/>
  <c r="W31" i="20"/>
  <c r="V31" i="20"/>
  <c r="X30" i="20"/>
  <c r="W30" i="20"/>
  <c r="V30" i="20"/>
  <c r="X29" i="20"/>
  <c r="W29" i="20"/>
  <c r="V29" i="20"/>
  <c r="X28" i="20"/>
  <c r="W28" i="20"/>
  <c r="V28" i="20"/>
  <c r="X27" i="20"/>
  <c r="W27" i="20"/>
  <c r="V27" i="20"/>
  <c r="X26" i="20"/>
  <c r="W26" i="20"/>
  <c r="V26" i="20"/>
  <c r="X25" i="20"/>
  <c r="W25" i="20"/>
  <c r="V25" i="20"/>
  <c r="X24" i="20"/>
  <c r="W24" i="20"/>
  <c r="V24" i="20"/>
  <c r="X23" i="20"/>
  <c r="W23" i="20"/>
  <c r="V23" i="20"/>
  <c r="X22" i="20"/>
  <c r="X53" i="106" s="1"/>
  <c r="W22" i="20"/>
  <c r="W53" i="106" s="1"/>
  <c r="V22" i="20"/>
  <c r="V53" i="106" s="1"/>
  <c r="X21" i="20"/>
  <c r="X52" i="106" s="1"/>
  <c r="W21" i="20"/>
  <c r="W52" i="106" s="1"/>
  <c r="V21" i="20"/>
  <c r="V52" i="106" s="1"/>
  <c r="X20" i="20"/>
  <c r="X51" i="106" s="1"/>
  <c r="W20" i="20"/>
  <c r="W51" i="106" s="1"/>
  <c r="V20" i="20"/>
  <c r="V51" i="106" s="1"/>
  <c r="X19" i="20"/>
  <c r="X50" i="106" s="1"/>
  <c r="W19" i="20"/>
  <c r="W50" i="106" s="1"/>
  <c r="V19" i="20"/>
  <c r="V50" i="106" s="1"/>
  <c r="X18" i="20"/>
  <c r="X49" i="106" s="1"/>
  <c r="W18" i="20"/>
  <c r="W49" i="106" s="1"/>
  <c r="V18" i="20"/>
  <c r="V49" i="106" s="1"/>
  <c r="X17" i="20"/>
  <c r="X48" i="106" s="1"/>
  <c r="W17" i="20"/>
  <c r="W48" i="106" s="1"/>
  <c r="V17" i="20"/>
  <c r="V48" i="106" s="1"/>
  <c r="X16" i="20"/>
  <c r="X47" i="106" s="1"/>
  <c r="W16" i="20"/>
  <c r="W47" i="106" s="1"/>
  <c r="V16" i="20"/>
  <c r="V47" i="106" s="1"/>
  <c r="X15" i="20"/>
  <c r="X46" i="106" s="1"/>
  <c r="W15" i="20"/>
  <c r="W46" i="106" s="1"/>
  <c r="V15" i="20"/>
  <c r="V46" i="106" s="1"/>
  <c r="X14" i="20"/>
  <c r="X45" i="106" s="1"/>
  <c r="W14" i="20"/>
  <c r="W45" i="106" s="1"/>
  <c r="V14" i="20"/>
  <c r="V45" i="106" s="1"/>
  <c r="X13" i="20"/>
  <c r="X44" i="106" s="1"/>
  <c r="W13" i="20"/>
  <c r="W44" i="106" s="1"/>
  <c r="V13" i="20"/>
  <c r="V44" i="106" s="1"/>
  <c r="X12" i="20"/>
  <c r="X43" i="106" s="1"/>
  <c r="W12" i="20"/>
  <c r="W43" i="106" s="1"/>
  <c r="V12" i="20"/>
  <c r="V43" i="106" s="1"/>
  <c r="X11" i="20"/>
  <c r="X42" i="106" s="1"/>
  <c r="W11" i="20"/>
  <c r="W42" i="106" s="1"/>
  <c r="V11" i="20"/>
  <c r="V42" i="106" s="1"/>
  <c r="T37" i="20"/>
  <c r="S37" i="20"/>
  <c r="R37" i="20"/>
  <c r="T36" i="20"/>
  <c r="S36" i="20"/>
  <c r="R36" i="20"/>
  <c r="T35" i="20"/>
  <c r="S35" i="20"/>
  <c r="R35" i="20"/>
  <c r="T34" i="20"/>
  <c r="S34" i="20"/>
  <c r="R34" i="20"/>
  <c r="T33" i="20"/>
  <c r="S33" i="20"/>
  <c r="R33" i="20"/>
  <c r="T32" i="20"/>
  <c r="S32" i="20"/>
  <c r="R32" i="20"/>
  <c r="T31" i="20"/>
  <c r="S31" i="20"/>
  <c r="R31" i="20"/>
  <c r="T30" i="20"/>
  <c r="S30" i="20"/>
  <c r="R30" i="20"/>
  <c r="T29" i="20"/>
  <c r="S29" i="20"/>
  <c r="R29" i="20"/>
  <c r="T28" i="20"/>
  <c r="S28" i="20"/>
  <c r="R28" i="20"/>
  <c r="T27" i="20"/>
  <c r="S27" i="20"/>
  <c r="R27" i="20"/>
  <c r="T26" i="20"/>
  <c r="S26" i="20"/>
  <c r="R26" i="20"/>
  <c r="T25" i="20"/>
  <c r="S25" i="20"/>
  <c r="R25" i="20"/>
  <c r="T24" i="20"/>
  <c r="S24" i="20"/>
  <c r="R24" i="20"/>
  <c r="T23" i="20"/>
  <c r="S23" i="20"/>
  <c r="R23" i="20"/>
  <c r="T22" i="20"/>
  <c r="T53" i="106" s="1"/>
  <c r="S22" i="20"/>
  <c r="S53" i="106" s="1"/>
  <c r="R22" i="20"/>
  <c r="R53" i="106" s="1"/>
  <c r="T21" i="20"/>
  <c r="T52" i="106" s="1"/>
  <c r="S21" i="20"/>
  <c r="S52" i="106" s="1"/>
  <c r="R21" i="20"/>
  <c r="R52" i="106" s="1"/>
  <c r="T20" i="20"/>
  <c r="T51" i="106" s="1"/>
  <c r="S20" i="20"/>
  <c r="S51" i="106" s="1"/>
  <c r="R20" i="20"/>
  <c r="R51" i="106" s="1"/>
  <c r="T19" i="20"/>
  <c r="T50" i="106" s="1"/>
  <c r="S19" i="20"/>
  <c r="S50" i="106" s="1"/>
  <c r="R19" i="20"/>
  <c r="R50" i="106" s="1"/>
  <c r="T18" i="20"/>
  <c r="T49" i="106" s="1"/>
  <c r="S18" i="20"/>
  <c r="S49" i="106" s="1"/>
  <c r="R18" i="20"/>
  <c r="R49" i="106" s="1"/>
  <c r="T17" i="20"/>
  <c r="T48" i="106" s="1"/>
  <c r="S17" i="20"/>
  <c r="S48" i="106" s="1"/>
  <c r="R17" i="20"/>
  <c r="R48" i="106" s="1"/>
  <c r="T16" i="20"/>
  <c r="T47" i="106" s="1"/>
  <c r="S16" i="20"/>
  <c r="S47" i="106" s="1"/>
  <c r="R16" i="20"/>
  <c r="R47" i="106" s="1"/>
  <c r="T15" i="20"/>
  <c r="T46" i="106" s="1"/>
  <c r="S15" i="20"/>
  <c r="S46" i="106" s="1"/>
  <c r="R15" i="20"/>
  <c r="R46" i="106" s="1"/>
  <c r="T14" i="20"/>
  <c r="T45" i="106" s="1"/>
  <c r="S14" i="20"/>
  <c r="S45" i="106" s="1"/>
  <c r="R14" i="20"/>
  <c r="R45" i="106" s="1"/>
  <c r="T13" i="20"/>
  <c r="T44" i="106" s="1"/>
  <c r="S13" i="20"/>
  <c r="S44" i="106" s="1"/>
  <c r="R13" i="20"/>
  <c r="R44" i="106" s="1"/>
  <c r="T12" i="20"/>
  <c r="T43" i="106" s="1"/>
  <c r="S12" i="20"/>
  <c r="S43" i="106" s="1"/>
  <c r="R12" i="20"/>
  <c r="R43" i="106" s="1"/>
  <c r="T11" i="20"/>
  <c r="T42" i="106" s="1"/>
  <c r="S11" i="20"/>
  <c r="S42" i="106" s="1"/>
  <c r="R11" i="20"/>
  <c r="R42" i="106" s="1"/>
  <c r="P37" i="20"/>
  <c r="O37" i="20"/>
  <c r="N37" i="20"/>
  <c r="P36" i="20"/>
  <c r="O36" i="20"/>
  <c r="N36" i="20"/>
  <c r="P35" i="20"/>
  <c r="O35" i="20"/>
  <c r="N35" i="20"/>
  <c r="P34" i="20"/>
  <c r="O34" i="20"/>
  <c r="N34" i="20"/>
  <c r="P33" i="20"/>
  <c r="O33" i="20"/>
  <c r="N33" i="20"/>
  <c r="P32" i="20"/>
  <c r="O32" i="20"/>
  <c r="N32" i="20"/>
  <c r="P31" i="20"/>
  <c r="O31" i="20"/>
  <c r="N31" i="20"/>
  <c r="P30" i="20"/>
  <c r="O30" i="20"/>
  <c r="N30" i="20"/>
  <c r="P29" i="20"/>
  <c r="O29" i="20"/>
  <c r="N29" i="20"/>
  <c r="P28" i="20"/>
  <c r="O28" i="20"/>
  <c r="N28" i="20"/>
  <c r="P27" i="20"/>
  <c r="O27" i="20"/>
  <c r="N27" i="20"/>
  <c r="P26" i="20"/>
  <c r="O26" i="20"/>
  <c r="N26" i="20"/>
  <c r="P25" i="20"/>
  <c r="O25" i="20"/>
  <c r="N25" i="20"/>
  <c r="P24" i="20"/>
  <c r="O24" i="20"/>
  <c r="N24" i="20"/>
  <c r="P23" i="20"/>
  <c r="O23" i="20"/>
  <c r="N23" i="20"/>
  <c r="P22" i="20"/>
  <c r="P53" i="106" s="1"/>
  <c r="O22" i="20"/>
  <c r="O53" i="106" s="1"/>
  <c r="N22" i="20"/>
  <c r="N53" i="106" s="1"/>
  <c r="P21" i="20"/>
  <c r="P52" i="106" s="1"/>
  <c r="O21" i="20"/>
  <c r="O52" i="106" s="1"/>
  <c r="N21" i="20"/>
  <c r="N52" i="106" s="1"/>
  <c r="P20" i="20"/>
  <c r="P51" i="106" s="1"/>
  <c r="O20" i="20"/>
  <c r="O51" i="106" s="1"/>
  <c r="N20" i="20"/>
  <c r="N51" i="106" s="1"/>
  <c r="P19" i="20"/>
  <c r="P50" i="106" s="1"/>
  <c r="O19" i="20"/>
  <c r="O50" i="106" s="1"/>
  <c r="N19" i="20"/>
  <c r="N50" i="106" s="1"/>
  <c r="P18" i="20"/>
  <c r="P49" i="106" s="1"/>
  <c r="O18" i="20"/>
  <c r="O49" i="106" s="1"/>
  <c r="N18" i="20"/>
  <c r="N49" i="106" s="1"/>
  <c r="P17" i="20"/>
  <c r="P48" i="106" s="1"/>
  <c r="O17" i="20"/>
  <c r="O48" i="106" s="1"/>
  <c r="N17" i="20"/>
  <c r="N48" i="106" s="1"/>
  <c r="P16" i="20"/>
  <c r="P47" i="106" s="1"/>
  <c r="O16" i="20"/>
  <c r="O47" i="106" s="1"/>
  <c r="N16" i="20"/>
  <c r="N47" i="106" s="1"/>
  <c r="P15" i="20"/>
  <c r="P46" i="106" s="1"/>
  <c r="O15" i="20"/>
  <c r="O46" i="106" s="1"/>
  <c r="N15" i="20"/>
  <c r="N46" i="106" s="1"/>
  <c r="P14" i="20"/>
  <c r="P45" i="106" s="1"/>
  <c r="O14" i="20"/>
  <c r="O45" i="106" s="1"/>
  <c r="N14" i="20"/>
  <c r="N45" i="106" s="1"/>
  <c r="P13" i="20"/>
  <c r="P44" i="106" s="1"/>
  <c r="O13" i="20"/>
  <c r="O44" i="106" s="1"/>
  <c r="N13" i="20"/>
  <c r="N44" i="106" s="1"/>
  <c r="P12" i="20"/>
  <c r="P43" i="106" s="1"/>
  <c r="O12" i="20"/>
  <c r="O43" i="106" s="1"/>
  <c r="N12" i="20"/>
  <c r="N43" i="106" s="1"/>
  <c r="P11" i="20"/>
  <c r="P42" i="106" s="1"/>
  <c r="O11" i="20"/>
  <c r="O42" i="106" s="1"/>
  <c r="N11" i="20"/>
  <c r="N42" i="106" s="1"/>
  <c r="L37" i="20"/>
  <c r="K37" i="20"/>
  <c r="J37" i="20"/>
  <c r="L36" i="20"/>
  <c r="K36" i="20"/>
  <c r="J36" i="20"/>
  <c r="L35" i="20"/>
  <c r="K35" i="20"/>
  <c r="J35" i="20"/>
  <c r="L34" i="20"/>
  <c r="K34" i="20"/>
  <c r="J34" i="20"/>
  <c r="L33" i="20"/>
  <c r="K33" i="20"/>
  <c r="J33" i="20"/>
  <c r="L32" i="20"/>
  <c r="K32" i="20"/>
  <c r="J32" i="20"/>
  <c r="L31" i="20"/>
  <c r="K31" i="20"/>
  <c r="J31" i="20"/>
  <c r="L30" i="20"/>
  <c r="K30" i="20"/>
  <c r="J30" i="20"/>
  <c r="L29" i="20"/>
  <c r="K29" i="20"/>
  <c r="J29" i="20"/>
  <c r="L28" i="20"/>
  <c r="K28" i="20"/>
  <c r="J28" i="20"/>
  <c r="L27" i="20"/>
  <c r="K27" i="20"/>
  <c r="J27" i="20"/>
  <c r="L26" i="20"/>
  <c r="K26" i="20"/>
  <c r="J26" i="20"/>
  <c r="L25" i="20"/>
  <c r="K25" i="20"/>
  <c r="J25" i="20"/>
  <c r="L24" i="20"/>
  <c r="K24" i="20"/>
  <c r="J24" i="20"/>
  <c r="L23" i="20"/>
  <c r="K23" i="20"/>
  <c r="J23" i="20"/>
  <c r="L22" i="20"/>
  <c r="L53" i="106" s="1"/>
  <c r="K22" i="20"/>
  <c r="K53" i="106" s="1"/>
  <c r="J22" i="20"/>
  <c r="J53" i="106" s="1"/>
  <c r="L21" i="20"/>
  <c r="L52" i="106" s="1"/>
  <c r="K21" i="20"/>
  <c r="K52" i="106" s="1"/>
  <c r="J21" i="20"/>
  <c r="J52" i="106" s="1"/>
  <c r="L20" i="20"/>
  <c r="L51" i="106" s="1"/>
  <c r="K20" i="20"/>
  <c r="K51" i="106" s="1"/>
  <c r="J20" i="20"/>
  <c r="J51" i="106" s="1"/>
  <c r="L19" i="20"/>
  <c r="L50" i="106" s="1"/>
  <c r="K19" i="20"/>
  <c r="K50" i="106" s="1"/>
  <c r="J19" i="20"/>
  <c r="J50" i="106" s="1"/>
  <c r="L18" i="20"/>
  <c r="L49" i="106" s="1"/>
  <c r="K18" i="20"/>
  <c r="K49" i="106" s="1"/>
  <c r="J18" i="20"/>
  <c r="J49" i="106" s="1"/>
  <c r="L17" i="20"/>
  <c r="L48" i="106" s="1"/>
  <c r="K17" i="20"/>
  <c r="K48" i="106" s="1"/>
  <c r="J17" i="20"/>
  <c r="J48" i="106" s="1"/>
  <c r="L16" i="20"/>
  <c r="L47" i="106" s="1"/>
  <c r="K16" i="20"/>
  <c r="K47" i="106" s="1"/>
  <c r="J16" i="20"/>
  <c r="J47" i="106" s="1"/>
  <c r="L15" i="20"/>
  <c r="L46" i="106" s="1"/>
  <c r="K15" i="20"/>
  <c r="K46" i="106" s="1"/>
  <c r="J15" i="20"/>
  <c r="J46" i="106" s="1"/>
  <c r="L14" i="20"/>
  <c r="L45" i="106" s="1"/>
  <c r="K14" i="20"/>
  <c r="K45" i="106" s="1"/>
  <c r="J14" i="20"/>
  <c r="J45" i="106" s="1"/>
  <c r="L13" i="20"/>
  <c r="L44" i="106" s="1"/>
  <c r="K13" i="20"/>
  <c r="K44" i="106" s="1"/>
  <c r="J13" i="20"/>
  <c r="J44" i="106" s="1"/>
  <c r="L12" i="20"/>
  <c r="L43" i="106" s="1"/>
  <c r="K12" i="20"/>
  <c r="K43" i="106" s="1"/>
  <c r="J12" i="20"/>
  <c r="J43" i="106" s="1"/>
  <c r="L11" i="20"/>
  <c r="L42" i="106" s="1"/>
  <c r="K11" i="20"/>
  <c r="K42" i="106" s="1"/>
  <c r="J11" i="20"/>
  <c r="J42" i="106" s="1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H53" i="106" s="1"/>
  <c r="G22" i="20"/>
  <c r="G53" i="106" s="1"/>
  <c r="F22" i="20"/>
  <c r="F53" i="106" s="1"/>
  <c r="H21" i="20"/>
  <c r="H52" i="106" s="1"/>
  <c r="G21" i="20"/>
  <c r="G52" i="106" s="1"/>
  <c r="F21" i="20"/>
  <c r="F52" i="106" s="1"/>
  <c r="H20" i="20"/>
  <c r="H51" i="106" s="1"/>
  <c r="G20" i="20"/>
  <c r="G51" i="106" s="1"/>
  <c r="F20" i="20"/>
  <c r="F51" i="106" s="1"/>
  <c r="H19" i="20"/>
  <c r="H50" i="106" s="1"/>
  <c r="G19" i="20"/>
  <c r="G50" i="106" s="1"/>
  <c r="F19" i="20"/>
  <c r="F50" i="106" s="1"/>
  <c r="H18" i="20"/>
  <c r="H49" i="106" s="1"/>
  <c r="G18" i="20"/>
  <c r="G49" i="106" s="1"/>
  <c r="F18" i="20"/>
  <c r="F49" i="106" s="1"/>
  <c r="H17" i="20"/>
  <c r="H48" i="106" s="1"/>
  <c r="G17" i="20"/>
  <c r="G48" i="106" s="1"/>
  <c r="F17" i="20"/>
  <c r="F48" i="106" s="1"/>
  <c r="H16" i="20"/>
  <c r="H47" i="106" s="1"/>
  <c r="G16" i="20"/>
  <c r="G47" i="106" s="1"/>
  <c r="F16" i="20"/>
  <c r="F47" i="106" s="1"/>
  <c r="H15" i="20"/>
  <c r="H46" i="106" s="1"/>
  <c r="G15" i="20"/>
  <c r="G46" i="106" s="1"/>
  <c r="F15" i="20"/>
  <c r="F46" i="106" s="1"/>
  <c r="H14" i="20"/>
  <c r="H45" i="106" s="1"/>
  <c r="G14" i="20"/>
  <c r="G45" i="106" s="1"/>
  <c r="F14" i="20"/>
  <c r="F45" i="106" s="1"/>
  <c r="H13" i="20"/>
  <c r="H44" i="106" s="1"/>
  <c r="G13" i="20"/>
  <c r="G44" i="106" s="1"/>
  <c r="F13" i="20"/>
  <c r="F44" i="106" s="1"/>
  <c r="H12" i="20"/>
  <c r="H43" i="106" s="1"/>
  <c r="G12" i="20"/>
  <c r="G43" i="106" s="1"/>
  <c r="F12" i="20"/>
  <c r="F43" i="106" s="1"/>
  <c r="H11" i="20"/>
  <c r="H42" i="106" s="1"/>
  <c r="G11" i="20"/>
  <c r="G42" i="106" s="1"/>
  <c r="F11" i="20"/>
  <c r="F42" i="106" s="1"/>
  <c r="B12" i="20"/>
  <c r="B43" i="106" s="1"/>
  <c r="C12" i="20"/>
  <c r="C43" i="106" s="1"/>
  <c r="D12" i="20"/>
  <c r="D43" i="106" s="1"/>
  <c r="B13" i="20"/>
  <c r="B44" i="106" s="1"/>
  <c r="C13" i="20"/>
  <c r="C44" i="106" s="1"/>
  <c r="D13" i="20"/>
  <c r="D44" i="106" s="1"/>
  <c r="B14" i="20"/>
  <c r="B45" i="106" s="1"/>
  <c r="C14" i="20"/>
  <c r="C45" i="106" s="1"/>
  <c r="D14" i="20"/>
  <c r="D45" i="106" s="1"/>
  <c r="B15" i="20"/>
  <c r="B46" i="106" s="1"/>
  <c r="C15" i="20"/>
  <c r="C46" i="106" s="1"/>
  <c r="D15" i="20"/>
  <c r="D46" i="106" s="1"/>
  <c r="B16" i="20"/>
  <c r="B47" i="106" s="1"/>
  <c r="C16" i="20"/>
  <c r="C47" i="106" s="1"/>
  <c r="D16" i="20"/>
  <c r="D47" i="106" s="1"/>
  <c r="B17" i="20"/>
  <c r="B48" i="106" s="1"/>
  <c r="C17" i="20"/>
  <c r="C48" i="106" s="1"/>
  <c r="D17" i="20"/>
  <c r="D48" i="106" s="1"/>
  <c r="B18" i="20"/>
  <c r="B49" i="106" s="1"/>
  <c r="C18" i="20"/>
  <c r="C49" i="106" s="1"/>
  <c r="D18" i="20"/>
  <c r="D49" i="106" s="1"/>
  <c r="B19" i="20"/>
  <c r="B50" i="106" s="1"/>
  <c r="C19" i="20"/>
  <c r="C50" i="106" s="1"/>
  <c r="D19" i="20"/>
  <c r="D50" i="106" s="1"/>
  <c r="B20" i="20"/>
  <c r="B51" i="106" s="1"/>
  <c r="C20" i="20"/>
  <c r="C51" i="106" s="1"/>
  <c r="D20" i="20"/>
  <c r="D51" i="106" s="1"/>
  <c r="B21" i="20"/>
  <c r="B52" i="106" s="1"/>
  <c r="C21" i="20"/>
  <c r="C52" i="106" s="1"/>
  <c r="D21" i="20"/>
  <c r="D52" i="106" s="1"/>
  <c r="B22" i="20"/>
  <c r="B53" i="106" s="1"/>
  <c r="C22" i="20"/>
  <c r="C53" i="106" s="1"/>
  <c r="D22" i="20"/>
  <c r="D53" i="106" s="1"/>
  <c r="B23" i="20"/>
  <c r="C23" i="20"/>
  <c r="D23" i="20"/>
  <c r="B24" i="20"/>
  <c r="C24" i="20"/>
  <c r="D24" i="20"/>
  <c r="B25" i="20"/>
  <c r="C25" i="20"/>
  <c r="D25" i="20"/>
  <c r="B26" i="20"/>
  <c r="C26" i="20"/>
  <c r="D26" i="20"/>
  <c r="B27" i="20"/>
  <c r="C27" i="20"/>
  <c r="D27" i="20"/>
  <c r="B28" i="20"/>
  <c r="C28" i="20"/>
  <c r="D28" i="20"/>
  <c r="B29" i="20"/>
  <c r="C29" i="20"/>
  <c r="D29" i="20"/>
  <c r="B30" i="20"/>
  <c r="C30" i="20"/>
  <c r="D30" i="20"/>
  <c r="B31" i="20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C11" i="20"/>
  <c r="C42" i="106" s="1"/>
  <c r="D11" i="20"/>
  <c r="D42" i="106" s="1"/>
  <c r="B11" i="20"/>
  <c r="B42" i="106" s="1"/>
  <c r="D10" i="106" l="1"/>
  <c r="C10" i="106"/>
  <c r="M20" i="2"/>
  <c r="B12" i="99"/>
  <c r="C12" i="99"/>
  <c r="D12" i="99"/>
  <c r="R12" i="99"/>
  <c r="S12" i="99"/>
  <c r="T12" i="99"/>
  <c r="V12" i="99"/>
  <c r="W12" i="99"/>
  <c r="X12" i="99"/>
  <c r="Z12" i="99"/>
  <c r="AA12" i="99"/>
  <c r="AB12" i="99"/>
  <c r="B13" i="99"/>
  <c r="C13" i="99"/>
  <c r="D13" i="99"/>
  <c r="R13" i="99"/>
  <c r="S13" i="99"/>
  <c r="T13" i="99"/>
  <c r="V13" i="99"/>
  <c r="W13" i="99"/>
  <c r="X13" i="99"/>
  <c r="Z13" i="99"/>
  <c r="AA13" i="99"/>
  <c r="AB13" i="99"/>
  <c r="B14" i="99"/>
  <c r="C14" i="99"/>
  <c r="D14" i="99"/>
  <c r="R14" i="99"/>
  <c r="S14" i="99"/>
  <c r="T14" i="99"/>
  <c r="V14" i="99"/>
  <c r="W14" i="99"/>
  <c r="X14" i="99"/>
  <c r="Z14" i="99"/>
  <c r="AA14" i="99"/>
  <c r="AB14" i="99"/>
  <c r="B15" i="99"/>
  <c r="C15" i="99"/>
  <c r="D15" i="99"/>
  <c r="R15" i="99"/>
  <c r="S15" i="99"/>
  <c r="T15" i="99"/>
  <c r="V15" i="99"/>
  <c r="W15" i="99"/>
  <c r="X15" i="99"/>
  <c r="Z15" i="99"/>
  <c r="AA15" i="99"/>
  <c r="AB15" i="99"/>
  <c r="B16" i="99"/>
  <c r="C16" i="99"/>
  <c r="D16" i="99"/>
  <c r="R16" i="99"/>
  <c r="S16" i="99"/>
  <c r="T16" i="99"/>
  <c r="V16" i="99"/>
  <c r="W16" i="99"/>
  <c r="X16" i="99"/>
  <c r="Z16" i="99"/>
  <c r="AA16" i="99"/>
  <c r="AB16" i="99"/>
  <c r="B17" i="99"/>
  <c r="C17" i="99"/>
  <c r="D17" i="99"/>
  <c r="R17" i="99"/>
  <c r="S17" i="99"/>
  <c r="T17" i="99"/>
  <c r="V17" i="99"/>
  <c r="W17" i="99"/>
  <c r="X17" i="99"/>
  <c r="Z17" i="99"/>
  <c r="AA17" i="99"/>
  <c r="AB17" i="99"/>
  <c r="B18" i="99"/>
  <c r="C18" i="99"/>
  <c r="D18" i="99"/>
  <c r="R18" i="99"/>
  <c r="S18" i="99"/>
  <c r="T18" i="99"/>
  <c r="V18" i="99"/>
  <c r="W18" i="99"/>
  <c r="X18" i="99"/>
  <c r="Z18" i="99"/>
  <c r="AA18" i="99"/>
  <c r="AB18" i="99"/>
  <c r="B19" i="99"/>
  <c r="C19" i="99"/>
  <c r="D19" i="99"/>
  <c r="R19" i="99"/>
  <c r="S19" i="99"/>
  <c r="T19" i="99"/>
  <c r="V19" i="99"/>
  <c r="W19" i="99"/>
  <c r="X19" i="99"/>
  <c r="Z19" i="99"/>
  <c r="AA19" i="99"/>
  <c r="AB19" i="99"/>
  <c r="B20" i="99"/>
  <c r="C20" i="99"/>
  <c r="D20" i="99"/>
  <c r="R20" i="99"/>
  <c r="S20" i="99"/>
  <c r="T20" i="99"/>
  <c r="V20" i="99"/>
  <c r="W20" i="99"/>
  <c r="X20" i="99"/>
  <c r="Z20" i="99"/>
  <c r="AA20" i="99"/>
  <c r="AB20" i="99"/>
  <c r="B21" i="99"/>
  <c r="C21" i="99"/>
  <c r="D21" i="99"/>
  <c r="R21" i="99"/>
  <c r="S21" i="99"/>
  <c r="T21" i="99"/>
  <c r="V21" i="99"/>
  <c r="W21" i="99"/>
  <c r="X21" i="99"/>
  <c r="Z21" i="99"/>
  <c r="AA21" i="99"/>
  <c r="AB21" i="99"/>
  <c r="B22" i="99"/>
  <c r="C22" i="99"/>
  <c r="D22" i="99"/>
  <c r="R22" i="99"/>
  <c r="S22" i="99"/>
  <c r="T22" i="99"/>
  <c r="V22" i="99"/>
  <c r="W22" i="99"/>
  <c r="X22" i="99"/>
  <c r="Z22" i="99"/>
  <c r="AA22" i="99"/>
  <c r="AB22" i="99"/>
  <c r="B23" i="99"/>
  <c r="C23" i="99"/>
  <c r="D23" i="99"/>
  <c r="R23" i="99"/>
  <c r="S23" i="99"/>
  <c r="T23" i="99"/>
  <c r="V23" i="99"/>
  <c r="W23" i="99"/>
  <c r="X23" i="99"/>
  <c r="Z23" i="99"/>
  <c r="AA23" i="99"/>
  <c r="AB23" i="99"/>
  <c r="B24" i="99"/>
  <c r="C24" i="99"/>
  <c r="D24" i="99"/>
  <c r="R24" i="99"/>
  <c r="S24" i="99"/>
  <c r="T24" i="99"/>
  <c r="V24" i="99"/>
  <c r="W24" i="99"/>
  <c r="X24" i="99"/>
  <c r="Z24" i="99"/>
  <c r="AA24" i="99"/>
  <c r="AB24" i="99"/>
  <c r="B25" i="99"/>
  <c r="C25" i="99"/>
  <c r="D25" i="99"/>
  <c r="R25" i="99"/>
  <c r="S25" i="99"/>
  <c r="T25" i="99"/>
  <c r="V25" i="99"/>
  <c r="W25" i="99"/>
  <c r="X25" i="99"/>
  <c r="Z25" i="99"/>
  <c r="AA25" i="99"/>
  <c r="AB25" i="99"/>
  <c r="B26" i="99"/>
  <c r="C26" i="99"/>
  <c r="D26" i="99"/>
  <c r="R26" i="99"/>
  <c r="S26" i="99"/>
  <c r="T26" i="99"/>
  <c r="V26" i="99"/>
  <c r="W26" i="99"/>
  <c r="X26" i="99"/>
  <c r="Z26" i="99"/>
  <c r="AA26" i="99"/>
  <c r="AB26" i="99"/>
  <c r="B27" i="99"/>
  <c r="C27" i="99"/>
  <c r="D27" i="99"/>
  <c r="R27" i="99"/>
  <c r="S27" i="99"/>
  <c r="T27" i="99"/>
  <c r="V27" i="99"/>
  <c r="W27" i="99"/>
  <c r="X27" i="99"/>
  <c r="Z27" i="99"/>
  <c r="AA27" i="99"/>
  <c r="AB27" i="99"/>
  <c r="B28" i="99"/>
  <c r="C28" i="99"/>
  <c r="D28" i="99"/>
  <c r="R28" i="99"/>
  <c r="S28" i="99"/>
  <c r="T28" i="99"/>
  <c r="V28" i="99"/>
  <c r="W28" i="99"/>
  <c r="X28" i="99"/>
  <c r="Z28" i="99"/>
  <c r="AA28" i="99"/>
  <c r="AB28" i="99"/>
  <c r="B29" i="99"/>
  <c r="C29" i="99"/>
  <c r="D29" i="99"/>
  <c r="R29" i="99"/>
  <c r="S29" i="99"/>
  <c r="T29" i="99"/>
  <c r="V29" i="99"/>
  <c r="W29" i="99"/>
  <c r="X29" i="99"/>
  <c r="Z29" i="99"/>
  <c r="AA29" i="99"/>
  <c r="AB29" i="99"/>
  <c r="B30" i="99"/>
  <c r="C30" i="99"/>
  <c r="D30" i="99"/>
  <c r="R30" i="99"/>
  <c r="S30" i="99"/>
  <c r="T30" i="99"/>
  <c r="V30" i="99"/>
  <c r="W30" i="99"/>
  <c r="X30" i="99"/>
  <c r="Z30" i="99"/>
  <c r="AA30" i="99"/>
  <c r="AB30" i="99"/>
  <c r="B31" i="99"/>
  <c r="C31" i="99"/>
  <c r="D31" i="99"/>
  <c r="R31" i="99"/>
  <c r="S31" i="99"/>
  <c r="T31" i="99"/>
  <c r="V31" i="99"/>
  <c r="W31" i="99"/>
  <c r="X31" i="99"/>
  <c r="Z31" i="99"/>
  <c r="AA31" i="99"/>
  <c r="AB31" i="99"/>
  <c r="B32" i="99"/>
  <c r="C32" i="99"/>
  <c r="D32" i="99"/>
  <c r="R32" i="99"/>
  <c r="S32" i="99"/>
  <c r="T32" i="99"/>
  <c r="V32" i="99"/>
  <c r="W32" i="99"/>
  <c r="X32" i="99"/>
  <c r="Z32" i="99"/>
  <c r="AA32" i="99"/>
  <c r="AB32" i="99"/>
  <c r="B33" i="99"/>
  <c r="C33" i="99"/>
  <c r="D33" i="99"/>
  <c r="R33" i="99"/>
  <c r="S33" i="99"/>
  <c r="T33" i="99"/>
  <c r="V33" i="99"/>
  <c r="W33" i="99"/>
  <c r="X33" i="99"/>
  <c r="Z33" i="99"/>
  <c r="AA33" i="99"/>
  <c r="AB33" i="99"/>
  <c r="B34" i="99"/>
  <c r="C34" i="99"/>
  <c r="D34" i="99"/>
  <c r="R34" i="99"/>
  <c r="S34" i="99"/>
  <c r="T34" i="99"/>
  <c r="V34" i="99"/>
  <c r="W34" i="99"/>
  <c r="X34" i="99"/>
  <c r="Z34" i="99"/>
  <c r="AA34" i="99"/>
  <c r="AB34" i="99"/>
  <c r="B35" i="99"/>
  <c r="C35" i="99"/>
  <c r="D35" i="99"/>
  <c r="R35" i="99"/>
  <c r="S35" i="99"/>
  <c r="T35" i="99"/>
  <c r="V35" i="99"/>
  <c r="W35" i="99"/>
  <c r="X35" i="99"/>
  <c r="Z35" i="99"/>
  <c r="AA35" i="99"/>
  <c r="AB35" i="99"/>
  <c r="B36" i="99"/>
  <c r="C36" i="99"/>
  <c r="D36" i="99"/>
  <c r="R36" i="99"/>
  <c r="S36" i="99"/>
  <c r="T36" i="99"/>
  <c r="V36" i="99"/>
  <c r="W36" i="99"/>
  <c r="X36" i="99"/>
  <c r="Z36" i="99"/>
  <c r="AA36" i="99"/>
  <c r="AB36" i="99"/>
  <c r="B12" i="97"/>
  <c r="C12" i="97"/>
  <c r="D12" i="97"/>
  <c r="R12" i="97"/>
  <c r="S12" i="97"/>
  <c r="T12" i="97"/>
  <c r="V12" i="97"/>
  <c r="W12" i="97"/>
  <c r="X12" i="97"/>
  <c r="Z12" i="97"/>
  <c r="AA12" i="97"/>
  <c r="AB12" i="97"/>
  <c r="B13" i="97"/>
  <c r="C13" i="97"/>
  <c r="D13" i="97"/>
  <c r="R13" i="97"/>
  <c r="S13" i="97"/>
  <c r="T13" i="97"/>
  <c r="V13" i="97"/>
  <c r="W13" i="97"/>
  <c r="X13" i="97"/>
  <c r="Z13" i="97"/>
  <c r="AA13" i="97"/>
  <c r="AB13" i="97"/>
  <c r="B14" i="97"/>
  <c r="C14" i="97"/>
  <c r="D14" i="97"/>
  <c r="R14" i="97"/>
  <c r="S14" i="97"/>
  <c r="T14" i="97"/>
  <c r="V14" i="97"/>
  <c r="W14" i="97"/>
  <c r="X14" i="97"/>
  <c r="Z14" i="97"/>
  <c r="AA14" i="97"/>
  <c r="AB14" i="97"/>
  <c r="B15" i="97"/>
  <c r="C15" i="97"/>
  <c r="D15" i="97"/>
  <c r="R15" i="97"/>
  <c r="S15" i="97"/>
  <c r="T15" i="97"/>
  <c r="V15" i="97"/>
  <c r="W15" i="97"/>
  <c r="X15" i="97"/>
  <c r="Z15" i="97"/>
  <c r="AA15" i="97"/>
  <c r="AB15" i="97"/>
  <c r="B16" i="97"/>
  <c r="C16" i="97"/>
  <c r="D16" i="97"/>
  <c r="R16" i="97"/>
  <c r="S16" i="97"/>
  <c r="T16" i="97"/>
  <c r="V16" i="97"/>
  <c r="W16" i="97"/>
  <c r="X16" i="97"/>
  <c r="Z16" i="97"/>
  <c r="AA16" i="97"/>
  <c r="AB16" i="97"/>
  <c r="B17" i="97"/>
  <c r="C17" i="97"/>
  <c r="D17" i="97"/>
  <c r="R17" i="97"/>
  <c r="S17" i="97"/>
  <c r="T17" i="97"/>
  <c r="V17" i="97"/>
  <c r="W17" i="97"/>
  <c r="X17" i="97"/>
  <c r="Z17" i="97"/>
  <c r="AA17" i="97"/>
  <c r="AB17" i="97"/>
  <c r="B18" i="97"/>
  <c r="C18" i="97"/>
  <c r="D18" i="97"/>
  <c r="R18" i="97"/>
  <c r="S18" i="97"/>
  <c r="T18" i="97"/>
  <c r="V18" i="97"/>
  <c r="W18" i="97"/>
  <c r="X18" i="97"/>
  <c r="Z18" i="97"/>
  <c r="AA18" i="97"/>
  <c r="AB18" i="97"/>
  <c r="B19" i="97"/>
  <c r="C19" i="97"/>
  <c r="D19" i="97"/>
  <c r="R19" i="97"/>
  <c r="S19" i="97"/>
  <c r="T19" i="97"/>
  <c r="V19" i="97"/>
  <c r="W19" i="97"/>
  <c r="X19" i="97"/>
  <c r="Z19" i="97"/>
  <c r="AA19" i="97"/>
  <c r="AB19" i="97"/>
  <c r="B20" i="97"/>
  <c r="C20" i="97"/>
  <c r="D20" i="97"/>
  <c r="R20" i="97"/>
  <c r="S20" i="97"/>
  <c r="T20" i="97"/>
  <c r="V20" i="97"/>
  <c r="W20" i="97"/>
  <c r="X20" i="97"/>
  <c r="Z20" i="97"/>
  <c r="AA20" i="97"/>
  <c r="AB20" i="97"/>
  <c r="B21" i="97"/>
  <c r="C21" i="97"/>
  <c r="D21" i="97"/>
  <c r="R21" i="97"/>
  <c r="S21" i="97"/>
  <c r="T21" i="97"/>
  <c r="V21" i="97"/>
  <c r="W21" i="97"/>
  <c r="X21" i="97"/>
  <c r="Z21" i="97"/>
  <c r="AA21" i="97"/>
  <c r="AB21" i="97"/>
  <c r="B22" i="97"/>
  <c r="C22" i="97"/>
  <c r="D22" i="97"/>
  <c r="R22" i="97"/>
  <c r="S22" i="97"/>
  <c r="T22" i="97"/>
  <c r="V22" i="97"/>
  <c r="W22" i="97"/>
  <c r="X22" i="97"/>
  <c r="Z22" i="97"/>
  <c r="AA22" i="97"/>
  <c r="AB22" i="97"/>
  <c r="B23" i="97"/>
  <c r="C23" i="97"/>
  <c r="D23" i="97"/>
  <c r="R23" i="97"/>
  <c r="S23" i="97"/>
  <c r="T23" i="97"/>
  <c r="V23" i="97"/>
  <c r="W23" i="97"/>
  <c r="X23" i="97"/>
  <c r="Z23" i="97"/>
  <c r="AA23" i="97"/>
  <c r="AB23" i="97"/>
  <c r="B24" i="97"/>
  <c r="C24" i="97"/>
  <c r="D24" i="97"/>
  <c r="R24" i="97"/>
  <c r="S24" i="97"/>
  <c r="T24" i="97"/>
  <c r="V24" i="97"/>
  <c r="W24" i="97"/>
  <c r="X24" i="97"/>
  <c r="Z24" i="97"/>
  <c r="AA24" i="97"/>
  <c r="AB24" i="97"/>
  <c r="B25" i="97"/>
  <c r="C25" i="97"/>
  <c r="D25" i="97"/>
  <c r="R25" i="97"/>
  <c r="S25" i="97"/>
  <c r="T25" i="97"/>
  <c r="V25" i="97"/>
  <c r="W25" i="97"/>
  <c r="X25" i="97"/>
  <c r="Z25" i="97"/>
  <c r="AA25" i="97"/>
  <c r="AB25" i="97"/>
  <c r="B26" i="97"/>
  <c r="C26" i="97"/>
  <c r="D26" i="97"/>
  <c r="R26" i="97"/>
  <c r="S26" i="97"/>
  <c r="T26" i="97"/>
  <c r="V26" i="97"/>
  <c r="W26" i="97"/>
  <c r="X26" i="97"/>
  <c r="Z26" i="97"/>
  <c r="AA26" i="97"/>
  <c r="AB26" i="97"/>
  <c r="B27" i="97"/>
  <c r="C27" i="97"/>
  <c r="D27" i="97"/>
  <c r="R27" i="97"/>
  <c r="S27" i="97"/>
  <c r="T27" i="97"/>
  <c r="V27" i="97"/>
  <c r="W27" i="97"/>
  <c r="X27" i="97"/>
  <c r="Z27" i="97"/>
  <c r="AA27" i="97"/>
  <c r="AB27" i="97"/>
  <c r="B28" i="97"/>
  <c r="C28" i="97"/>
  <c r="D28" i="97"/>
  <c r="R28" i="97"/>
  <c r="S28" i="97"/>
  <c r="T28" i="97"/>
  <c r="V28" i="97"/>
  <c r="W28" i="97"/>
  <c r="X28" i="97"/>
  <c r="Z28" i="97"/>
  <c r="AA28" i="97"/>
  <c r="AB28" i="97"/>
  <c r="B29" i="97"/>
  <c r="C29" i="97"/>
  <c r="D29" i="97"/>
  <c r="R29" i="97"/>
  <c r="S29" i="97"/>
  <c r="T29" i="97"/>
  <c r="V29" i="97"/>
  <c r="W29" i="97"/>
  <c r="X29" i="97"/>
  <c r="Z29" i="97"/>
  <c r="AA29" i="97"/>
  <c r="AB29" i="97"/>
  <c r="B30" i="97"/>
  <c r="C30" i="97"/>
  <c r="D30" i="97"/>
  <c r="R30" i="97"/>
  <c r="S30" i="97"/>
  <c r="T30" i="97"/>
  <c r="V30" i="97"/>
  <c r="W30" i="97"/>
  <c r="X30" i="97"/>
  <c r="Z30" i="97"/>
  <c r="AA30" i="97"/>
  <c r="AB30" i="97"/>
  <c r="B31" i="97"/>
  <c r="C31" i="97"/>
  <c r="D31" i="97"/>
  <c r="R31" i="97"/>
  <c r="S31" i="97"/>
  <c r="T31" i="97"/>
  <c r="V31" i="97"/>
  <c r="W31" i="97"/>
  <c r="X31" i="97"/>
  <c r="Z31" i="97"/>
  <c r="AA31" i="97"/>
  <c r="AB31" i="97"/>
  <c r="B32" i="97"/>
  <c r="C32" i="97"/>
  <c r="D32" i="97"/>
  <c r="R32" i="97"/>
  <c r="S32" i="97"/>
  <c r="T32" i="97"/>
  <c r="V32" i="97"/>
  <c r="W32" i="97"/>
  <c r="X32" i="97"/>
  <c r="Z32" i="97"/>
  <c r="AA32" i="97"/>
  <c r="AB32" i="97"/>
  <c r="B33" i="97"/>
  <c r="C33" i="97"/>
  <c r="D33" i="97"/>
  <c r="R33" i="97"/>
  <c r="S33" i="97"/>
  <c r="T33" i="97"/>
  <c r="V33" i="97"/>
  <c r="W33" i="97"/>
  <c r="X33" i="97"/>
  <c r="Z33" i="97"/>
  <c r="AA33" i="97"/>
  <c r="AB33" i="97"/>
  <c r="B34" i="97"/>
  <c r="C34" i="97"/>
  <c r="D34" i="97"/>
  <c r="R34" i="97"/>
  <c r="S34" i="97"/>
  <c r="T34" i="97"/>
  <c r="V34" i="97"/>
  <c r="W34" i="97"/>
  <c r="X34" i="97"/>
  <c r="Z34" i="97"/>
  <c r="AA34" i="97"/>
  <c r="AB34" i="97"/>
  <c r="B35" i="97"/>
  <c r="C35" i="97"/>
  <c r="D35" i="97"/>
  <c r="R35" i="97"/>
  <c r="S35" i="97"/>
  <c r="T35" i="97"/>
  <c r="V35" i="97"/>
  <c r="W35" i="97"/>
  <c r="X35" i="97"/>
  <c r="Z35" i="97"/>
  <c r="AA35" i="97"/>
  <c r="AB35" i="97"/>
  <c r="B36" i="97"/>
  <c r="C36" i="97"/>
  <c r="D36" i="97"/>
  <c r="R36" i="97"/>
  <c r="S36" i="97"/>
  <c r="T36" i="97"/>
  <c r="V36" i="97"/>
  <c r="W36" i="97"/>
  <c r="X36" i="97"/>
  <c r="Z36" i="97"/>
  <c r="AA36" i="97"/>
  <c r="AB36" i="97"/>
  <c r="B12" i="95"/>
  <c r="C12" i="95"/>
  <c r="D12" i="95"/>
  <c r="F12" i="95"/>
  <c r="G12" i="95"/>
  <c r="H12" i="95"/>
  <c r="J12" i="95"/>
  <c r="K12" i="95"/>
  <c r="L12" i="95"/>
  <c r="N12" i="95"/>
  <c r="O12" i="95"/>
  <c r="P12" i="95"/>
  <c r="R12" i="95"/>
  <c r="S12" i="95"/>
  <c r="T12" i="95"/>
  <c r="V12" i="95"/>
  <c r="W12" i="95"/>
  <c r="X12" i="95"/>
  <c r="B14" i="95"/>
  <c r="C14" i="95"/>
  <c r="D14" i="95"/>
  <c r="F14" i="95"/>
  <c r="G14" i="95"/>
  <c r="H14" i="95"/>
  <c r="J14" i="95"/>
  <c r="K14" i="95"/>
  <c r="L14" i="95"/>
  <c r="N14" i="95"/>
  <c r="O14" i="95"/>
  <c r="P14" i="95"/>
  <c r="R14" i="95"/>
  <c r="S14" i="95"/>
  <c r="T14" i="95"/>
  <c r="V14" i="95"/>
  <c r="W14" i="95"/>
  <c r="X14" i="95"/>
  <c r="B15" i="95"/>
  <c r="C15" i="95"/>
  <c r="D15" i="95"/>
  <c r="F15" i="95"/>
  <c r="G15" i="95"/>
  <c r="H15" i="95"/>
  <c r="J15" i="95"/>
  <c r="K15" i="95"/>
  <c r="L15" i="95"/>
  <c r="N15" i="95"/>
  <c r="O15" i="95"/>
  <c r="P15" i="95"/>
  <c r="R15" i="95"/>
  <c r="S15" i="95"/>
  <c r="T15" i="95"/>
  <c r="V15" i="95"/>
  <c r="W15" i="95"/>
  <c r="X15" i="95"/>
  <c r="B16" i="95"/>
  <c r="C16" i="95"/>
  <c r="D16" i="95"/>
  <c r="F16" i="95"/>
  <c r="G16" i="95"/>
  <c r="H16" i="95"/>
  <c r="J16" i="95"/>
  <c r="K16" i="95"/>
  <c r="L16" i="95"/>
  <c r="N16" i="95"/>
  <c r="O16" i="95"/>
  <c r="P16" i="95"/>
  <c r="R16" i="95"/>
  <c r="S16" i="95"/>
  <c r="T16" i="95"/>
  <c r="V16" i="95"/>
  <c r="W16" i="95"/>
  <c r="X16" i="95"/>
  <c r="B18" i="95"/>
  <c r="C18" i="95"/>
  <c r="D18" i="95"/>
  <c r="F18" i="95"/>
  <c r="G18" i="95"/>
  <c r="H18" i="95"/>
  <c r="J18" i="95"/>
  <c r="K18" i="95"/>
  <c r="L18" i="95"/>
  <c r="N18" i="95"/>
  <c r="O18" i="95"/>
  <c r="P18" i="95"/>
  <c r="R18" i="95"/>
  <c r="S18" i="95"/>
  <c r="T18" i="95"/>
  <c r="V18" i="95"/>
  <c r="W18" i="95"/>
  <c r="X18" i="95"/>
  <c r="B19" i="95"/>
  <c r="C19" i="95"/>
  <c r="D19" i="95"/>
  <c r="F19" i="95"/>
  <c r="G19" i="95"/>
  <c r="H19" i="95"/>
  <c r="J19" i="95"/>
  <c r="K19" i="95"/>
  <c r="L19" i="95"/>
  <c r="N19" i="95"/>
  <c r="O19" i="95"/>
  <c r="P19" i="95"/>
  <c r="R19" i="95"/>
  <c r="S19" i="95"/>
  <c r="T19" i="95"/>
  <c r="V19" i="95"/>
  <c r="W19" i="95"/>
  <c r="X19" i="95"/>
  <c r="B22" i="95"/>
  <c r="C22" i="95"/>
  <c r="D22" i="95"/>
  <c r="F22" i="95"/>
  <c r="G22" i="95"/>
  <c r="H22" i="95"/>
  <c r="J22" i="95"/>
  <c r="K22" i="95"/>
  <c r="L22" i="95"/>
  <c r="N22" i="95"/>
  <c r="O22" i="95"/>
  <c r="P22" i="95"/>
  <c r="R22" i="95"/>
  <c r="S22" i="95"/>
  <c r="T22" i="95"/>
  <c r="V22" i="95"/>
  <c r="W22" i="95"/>
  <c r="X22" i="95"/>
  <c r="B23" i="95"/>
  <c r="C23" i="95"/>
  <c r="D23" i="95"/>
  <c r="F23" i="95"/>
  <c r="G23" i="95"/>
  <c r="H23" i="95"/>
  <c r="J23" i="95"/>
  <c r="K23" i="95"/>
  <c r="L23" i="95"/>
  <c r="N23" i="95"/>
  <c r="O23" i="95"/>
  <c r="P23" i="95"/>
  <c r="R23" i="95"/>
  <c r="S23" i="95"/>
  <c r="T23" i="95"/>
  <c r="V23" i="95"/>
  <c r="W23" i="95"/>
  <c r="X23" i="95"/>
  <c r="B24" i="95"/>
  <c r="C24" i="95"/>
  <c r="D24" i="95"/>
  <c r="F24" i="95"/>
  <c r="G24" i="95"/>
  <c r="H24" i="95"/>
  <c r="J24" i="95"/>
  <c r="K24" i="95"/>
  <c r="L24" i="95"/>
  <c r="N24" i="95"/>
  <c r="O24" i="95"/>
  <c r="P24" i="95"/>
  <c r="R24" i="95"/>
  <c r="S24" i="95"/>
  <c r="T24" i="95"/>
  <c r="V24" i="95"/>
  <c r="W24" i="95"/>
  <c r="X24" i="95"/>
  <c r="B25" i="95"/>
  <c r="C25" i="95"/>
  <c r="D25" i="95"/>
  <c r="F25" i="95"/>
  <c r="G25" i="95"/>
  <c r="H25" i="95"/>
  <c r="J25" i="95"/>
  <c r="K25" i="95"/>
  <c r="L25" i="95"/>
  <c r="N25" i="95"/>
  <c r="O25" i="95"/>
  <c r="P25" i="95"/>
  <c r="R25" i="95"/>
  <c r="S25" i="95"/>
  <c r="T25" i="95"/>
  <c r="V25" i="95"/>
  <c r="W25" i="95"/>
  <c r="X25" i="95"/>
  <c r="B26" i="95"/>
  <c r="C26" i="95"/>
  <c r="D26" i="95"/>
  <c r="F26" i="95"/>
  <c r="G26" i="95"/>
  <c r="H26" i="95"/>
  <c r="J26" i="95"/>
  <c r="K26" i="95"/>
  <c r="L26" i="95"/>
  <c r="N26" i="95"/>
  <c r="O26" i="95"/>
  <c r="P26" i="95"/>
  <c r="R26" i="95"/>
  <c r="S26" i="95"/>
  <c r="T26" i="95"/>
  <c r="V26" i="95"/>
  <c r="W26" i="95"/>
  <c r="X26" i="95"/>
  <c r="B27" i="95"/>
  <c r="C27" i="95"/>
  <c r="D27" i="95"/>
  <c r="F27" i="95"/>
  <c r="G27" i="95"/>
  <c r="H27" i="95"/>
  <c r="J27" i="95"/>
  <c r="K27" i="95"/>
  <c r="L27" i="95"/>
  <c r="N27" i="95"/>
  <c r="O27" i="95"/>
  <c r="P27" i="95"/>
  <c r="R27" i="95"/>
  <c r="S27" i="95"/>
  <c r="T27" i="95"/>
  <c r="V27" i="95"/>
  <c r="W27" i="95"/>
  <c r="X27" i="95"/>
  <c r="B28" i="95"/>
  <c r="C28" i="95"/>
  <c r="D28" i="95"/>
  <c r="F28" i="95"/>
  <c r="G28" i="95"/>
  <c r="H28" i="95"/>
  <c r="J28" i="95"/>
  <c r="K28" i="95"/>
  <c r="L28" i="95"/>
  <c r="N28" i="95"/>
  <c r="O28" i="95"/>
  <c r="P28" i="95"/>
  <c r="R28" i="95"/>
  <c r="S28" i="95"/>
  <c r="T28" i="95"/>
  <c r="V28" i="95"/>
  <c r="W28" i="95"/>
  <c r="X28" i="95"/>
  <c r="B29" i="95"/>
  <c r="C29" i="95"/>
  <c r="D29" i="95"/>
  <c r="F29" i="95"/>
  <c r="G29" i="95"/>
  <c r="H29" i="95"/>
  <c r="J29" i="95"/>
  <c r="K29" i="95"/>
  <c r="L29" i="95"/>
  <c r="N29" i="95"/>
  <c r="O29" i="95"/>
  <c r="P29" i="95"/>
  <c r="R29" i="95"/>
  <c r="S29" i="95"/>
  <c r="T29" i="95"/>
  <c r="V29" i="95"/>
  <c r="W29" i="95"/>
  <c r="X29" i="95"/>
  <c r="B30" i="95"/>
  <c r="C30" i="95"/>
  <c r="D30" i="95"/>
  <c r="F30" i="95"/>
  <c r="G30" i="95"/>
  <c r="H30" i="95"/>
  <c r="J30" i="95"/>
  <c r="K30" i="95"/>
  <c r="L30" i="95"/>
  <c r="N30" i="95"/>
  <c r="O30" i="95"/>
  <c r="P30" i="95"/>
  <c r="R30" i="95"/>
  <c r="S30" i="95"/>
  <c r="T30" i="95"/>
  <c r="V30" i="95"/>
  <c r="W30" i="95"/>
  <c r="X30" i="95"/>
  <c r="B31" i="95"/>
  <c r="C31" i="95"/>
  <c r="D31" i="95"/>
  <c r="F31" i="95"/>
  <c r="G31" i="95"/>
  <c r="H31" i="95"/>
  <c r="J31" i="95"/>
  <c r="K31" i="95"/>
  <c r="L31" i="95"/>
  <c r="N31" i="95"/>
  <c r="O31" i="95"/>
  <c r="P31" i="95"/>
  <c r="R31" i="95"/>
  <c r="S31" i="95"/>
  <c r="T31" i="95"/>
  <c r="V31" i="95"/>
  <c r="W31" i="95"/>
  <c r="X31" i="95"/>
  <c r="B32" i="95"/>
  <c r="C32" i="95"/>
  <c r="D32" i="95"/>
  <c r="F32" i="95"/>
  <c r="G32" i="95"/>
  <c r="H32" i="95"/>
  <c r="J32" i="95"/>
  <c r="K32" i="95"/>
  <c r="L32" i="95"/>
  <c r="N32" i="95"/>
  <c r="O32" i="95"/>
  <c r="P32" i="95"/>
  <c r="R32" i="95"/>
  <c r="S32" i="95"/>
  <c r="T32" i="95"/>
  <c r="V32" i="95"/>
  <c r="W32" i="95"/>
  <c r="X32" i="95"/>
  <c r="B33" i="95"/>
  <c r="C33" i="95"/>
  <c r="D33" i="95"/>
  <c r="F33" i="95"/>
  <c r="G33" i="95"/>
  <c r="H33" i="95"/>
  <c r="J33" i="95"/>
  <c r="K33" i="95"/>
  <c r="L33" i="95"/>
  <c r="N33" i="95"/>
  <c r="O33" i="95"/>
  <c r="P33" i="95"/>
  <c r="R33" i="95"/>
  <c r="S33" i="95"/>
  <c r="T33" i="95"/>
  <c r="V33" i="95"/>
  <c r="W33" i="95"/>
  <c r="X33" i="95"/>
  <c r="B35" i="95"/>
  <c r="C35" i="95"/>
  <c r="D35" i="95"/>
  <c r="F35" i="95"/>
  <c r="G35" i="95"/>
  <c r="H35" i="95"/>
  <c r="J35" i="95"/>
  <c r="K35" i="95"/>
  <c r="L35" i="95"/>
  <c r="N35" i="95"/>
  <c r="O35" i="95"/>
  <c r="P35" i="95"/>
  <c r="R35" i="95"/>
  <c r="S35" i="95"/>
  <c r="T35" i="95"/>
  <c r="V35" i="95"/>
  <c r="W35" i="95"/>
  <c r="X35" i="95"/>
  <c r="B36" i="95"/>
  <c r="C36" i="95"/>
  <c r="D36" i="95"/>
  <c r="F36" i="95"/>
  <c r="G36" i="95"/>
  <c r="H36" i="95"/>
  <c r="J36" i="95"/>
  <c r="K36" i="95"/>
  <c r="L36" i="95"/>
  <c r="N36" i="95"/>
  <c r="O36" i="95"/>
  <c r="P36" i="95"/>
  <c r="R36" i="95"/>
  <c r="S36" i="95"/>
  <c r="T36" i="95"/>
  <c r="V36" i="95"/>
  <c r="W36" i="95"/>
  <c r="X36" i="95"/>
  <c r="B37" i="95"/>
  <c r="C37" i="95"/>
  <c r="D37" i="95"/>
  <c r="F37" i="95"/>
  <c r="G37" i="95"/>
  <c r="H37" i="95"/>
  <c r="J37" i="95"/>
  <c r="K37" i="95"/>
  <c r="L37" i="95"/>
  <c r="N37" i="95"/>
  <c r="O37" i="95"/>
  <c r="P37" i="95"/>
  <c r="R37" i="95"/>
  <c r="S37" i="95"/>
  <c r="T37" i="95"/>
  <c r="V37" i="95"/>
  <c r="W37" i="95"/>
  <c r="X37" i="95"/>
  <c r="B12" i="93"/>
  <c r="C12" i="93"/>
  <c r="D12" i="93"/>
  <c r="F12" i="93"/>
  <c r="G12" i="93"/>
  <c r="H12" i="93"/>
  <c r="J12" i="93"/>
  <c r="K12" i="93"/>
  <c r="L12" i="93"/>
  <c r="N12" i="93"/>
  <c r="O12" i="93"/>
  <c r="P12" i="93"/>
  <c r="R12" i="93"/>
  <c r="S12" i="93"/>
  <c r="T12" i="93"/>
  <c r="V12" i="93"/>
  <c r="W12" i="93"/>
  <c r="X12" i="93"/>
  <c r="B14" i="93"/>
  <c r="C14" i="93"/>
  <c r="D14" i="93"/>
  <c r="F14" i="93"/>
  <c r="G14" i="93"/>
  <c r="H14" i="93"/>
  <c r="J14" i="93"/>
  <c r="K14" i="93"/>
  <c r="L14" i="93"/>
  <c r="N14" i="93"/>
  <c r="O14" i="93"/>
  <c r="P14" i="93"/>
  <c r="R14" i="93"/>
  <c r="S14" i="93"/>
  <c r="T14" i="93"/>
  <c r="V14" i="93"/>
  <c r="W14" i="93"/>
  <c r="X14" i="93"/>
  <c r="B15" i="93"/>
  <c r="C15" i="93"/>
  <c r="D15" i="93"/>
  <c r="F15" i="93"/>
  <c r="G15" i="93"/>
  <c r="H15" i="93"/>
  <c r="J15" i="93"/>
  <c r="K15" i="93"/>
  <c r="L15" i="93"/>
  <c r="N15" i="93"/>
  <c r="O15" i="93"/>
  <c r="P15" i="93"/>
  <c r="R15" i="93"/>
  <c r="S15" i="93"/>
  <c r="T15" i="93"/>
  <c r="V15" i="93"/>
  <c r="W15" i="93"/>
  <c r="X15" i="93"/>
  <c r="B16" i="93"/>
  <c r="C16" i="93"/>
  <c r="D16" i="93"/>
  <c r="F16" i="93"/>
  <c r="G16" i="93"/>
  <c r="H16" i="93"/>
  <c r="J16" i="93"/>
  <c r="K16" i="93"/>
  <c r="L16" i="93"/>
  <c r="N16" i="93"/>
  <c r="O16" i="93"/>
  <c r="P16" i="93"/>
  <c r="R16" i="93"/>
  <c r="S16" i="93"/>
  <c r="T16" i="93"/>
  <c r="V16" i="93"/>
  <c r="W16" i="93"/>
  <c r="X16" i="93"/>
  <c r="B18" i="93"/>
  <c r="C18" i="93"/>
  <c r="D18" i="93"/>
  <c r="F18" i="93"/>
  <c r="G18" i="93"/>
  <c r="H18" i="93"/>
  <c r="J18" i="93"/>
  <c r="K18" i="93"/>
  <c r="L18" i="93"/>
  <c r="N18" i="93"/>
  <c r="O18" i="93"/>
  <c r="P18" i="93"/>
  <c r="R18" i="93"/>
  <c r="S18" i="93"/>
  <c r="T18" i="93"/>
  <c r="V18" i="93"/>
  <c r="W18" i="93"/>
  <c r="X18" i="93"/>
  <c r="B19" i="93"/>
  <c r="C19" i="93"/>
  <c r="D19" i="93"/>
  <c r="F19" i="93"/>
  <c r="G19" i="93"/>
  <c r="H19" i="93"/>
  <c r="J19" i="93"/>
  <c r="K19" i="93"/>
  <c r="L19" i="93"/>
  <c r="N19" i="93"/>
  <c r="O19" i="93"/>
  <c r="P19" i="93"/>
  <c r="R19" i="93"/>
  <c r="S19" i="93"/>
  <c r="T19" i="93"/>
  <c r="V19" i="93"/>
  <c r="W19" i="93"/>
  <c r="X19" i="93"/>
  <c r="B22" i="93"/>
  <c r="C22" i="93"/>
  <c r="D22" i="93"/>
  <c r="F22" i="93"/>
  <c r="G22" i="93"/>
  <c r="H22" i="93"/>
  <c r="J22" i="93"/>
  <c r="K22" i="93"/>
  <c r="L22" i="93"/>
  <c r="N22" i="93"/>
  <c r="O22" i="93"/>
  <c r="P22" i="93"/>
  <c r="R22" i="93"/>
  <c r="S22" i="93"/>
  <c r="T22" i="93"/>
  <c r="V22" i="93"/>
  <c r="W22" i="93"/>
  <c r="X22" i="93"/>
  <c r="B23" i="93"/>
  <c r="C23" i="93"/>
  <c r="D23" i="93"/>
  <c r="F23" i="93"/>
  <c r="G23" i="93"/>
  <c r="H23" i="93"/>
  <c r="J23" i="93"/>
  <c r="K23" i="93"/>
  <c r="L23" i="93"/>
  <c r="N23" i="93"/>
  <c r="O23" i="93"/>
  <c r="P23" i="93"/>
  <c r="R23" i="93"/>
  <c r="S23" i="93"/>
  <c r="T23" i="93"/>
  <c r="V23" i="93"/>
  <c r="W23" i="93"/>
  <c r="X23" i="93"/>
  <c r="B24" i="93"/>
  <c r="C24" i="93"/>
  <c r="D24" i="93"/>
  <c r="F24" i="93"/>
  <c r="G24" i="93"/>
  <c r="H24" i="93"/>
  <c r="J24" i="93"/>
  <c r="K24" i="93"/>
  <c r="L24" i="93"/>
  <c r="N24" i="93"/>
  <c r="O24" i="93"/>
  <c r="P24" i="93"/>
  <c r="R24" i="93"/>
  <c r="S24" i="93"/>
  <c r="T24" i="93"/>
  <c r="V24" i="93"/>
  <c r="W24" i="93"/>
  <c r="X24" i="93"/>
  <c r="B25" i="93"/>
  <c r="C25" i="93"/>
  <c r="D25" i="93"/>
  <c r="F25" i="93"/>
  <c r="G25" i="93"/>
  <c r="H25" i="93"/>
  <c r="J25" i="93"/>
  <c r="K25" i="93"/>
  <c r="L25" i="93"/>
  <c r="N25" i="93"/>
  <c r="O25" i="93"/>
  <c r="P25" i="93"/>
  <c r="R25" i="93"/>
  <c r="S25" i="93"/>
  <c r="T25" i="93"/>
  <c r="V25" i="93"/>
  <c r="W25" i="93"/>
  <c r="X25" i="93"/>
  <c r="B26" i="93"/>
  <c r="C26" i="93"/>
  <c r="D26" i="93"/>
  <c r="F26" i="93"/>
  <c r="G26" i="93"/>
  <c r="H26" i="93"/>
  <c r="J26" i="93"/>
  <c r="K26" i="93"/>
  <c r="L26" i="93"/>
  <c r="N26" i="93"/>
  <c r="O26" i="93"/>
  <c r="P26" i="93"/>
  <c r="R26" i="93"/>
  <c r="S26" i="93"/>
  <c r="T26" i="93"/>
  <c r="V26" i="93"/>
  <c r="W26" i="93"/>
  <c r="X26" i="93"/>
  <c r="B27" i="93"/>
  <c r="C27" i="93"/>
  <c r="D27" i="93"/>
  <c r="F27" i="93"/>
  <c r="G27" i="93"/>
  <c r="H27" i="93"/>
  <c r="J27" i="93"/>
  <c r="K27" i="93"/>
  <c r="L27" i="93"/>
  <c r="N27" i="93"/>
  <c r="O27" i="93"/>
  <c r="P27" i="93"/>
  <c r="R27" i="93"/>
  <c r="S27" i="93"/>
  <c r="T27" i="93"/>
  <c r="V27" i="93"/>
  <c r="W27" i="93"/>
  <c r="X27" i="93"/>
  <c r="B28" i="93"/>
  <c r="C28" i="93"/>
  <c r="D28" i="93"/>
  <c r="F28" i="93"/>
  <c r="G28" i="93"/>
  <c r="H28" i="93"/>
  <c r="J28" i="93"/>
  <c r="K28" i="93"/>
  <c r="L28" i="93"/>
  <c r="N28" i="93"/>
  <c r="O28" i="93"/>
  <c r="P28" i="93"/>
  <c r="R28" i="93"/>
  <c r="S28" i="93"/>
  <c r="T28" i="93"/>
  <c r="V28" i="93"/>
  <c r="W28" i="93"/>
  <c r="X28" i="93"/>
  <c r="B29" i="93"/>
  <c r="C29" i="93"/>
  <c r="D29" i="93"/>
  <c r="F29" i="93"/>
  <c r="G29" i="93"/>
  <c r="H29" i="93"/>
  <c r="J29" i="93"/>
  <c r="K29" i="93"/>
  <c r="L29" i="93"/>
  <c r="N29" i="93"/>
  <c r="O29" i="93"/>
  <c r="P29" i="93"/>
  <c r="R29" i="93"/>
  <c r="S29" i="93"/>
  <c r="T29" i="93"/>
  <c r="V29" i="93"/>
  <c r="W29" i="93"/>
  <c r="X29" i="93"/>
  <c r="B30" i="93"/>
  <c r="C30" i="93"/>
  <c r="D30" i="93"/>
  <c r="F30" i="93"/>
  <c r="G30" i="93"/>
  <c r="H30" i="93"/>
  <c r="J30" i="93"/>
  <c r="K30" i="93"/>
  <c r="L30" i="93"/>
  <c r="N30" i="93"/>
  <c r="O30" i="93"/>
  <c r="P30" i="93"/>
  <c r="R30" i="93"/>
  <c r="S30" i="93"/>
  <c r="T30" i="93"/>
  <c r="V30" i="93"/>
  <c r="W30" i="93"/>
  <c r="X30" i="93"/>
  <c r="B31" i="93"/>
  <c r="C31" i="93"/>
  <c r="D31" i="93"/>
  <c r="F31" i="93"/>
  <c r="G31" i="93"/>
  <c r="H31" i="93"/>
  <c r="J31" i="93"/>
  <c r="K31" i="93"/>
  <c r="L31" i="93"/>
  <c r="N31" i="93"/>
  <c r="O31" i="93"/>
  <c r="P31" i="93"/>
  <c r="R31" i="93"/>
  <c r="S31" i="93"/>
  <c r="T31" i="93"/>
  <c r="V31" i="93"/>
  <c r="W31" i="93"/>
  <c r="X31" i="93"/>
  <c r="B32" i="93"/>
  <c r="C32" i="93"/>
  <c r="D32" i="93"/>
  <c r="F32" i="93"/>
  <c r="G32" i="93"/>
  <c r="H32" i="93"/>
  <c r="J32" i="93"/>
  <c r="K32" i="93"/>
  <c r="L32" i="93"/>
  <c r="N32" i="93"/>
  <c r="O32" i="93"/>
  <c r="P32" i="93"/>
  <c r="R32" i="93"/>
  <c r="S32" i="93"/>
  <c r="T32" i="93"/>
  <c r="V32" i="93"/>
  <c r="W32" i="93"/>
  <c r="X32" i="93"/>
  <c r="B33" i="93"/>
  <c r="C33" i="93"/>
  <c r="D33" i="93"/>
  <c r="F33" i="93"/>
  <c r="G33" i="93"/>
  <c r="H33" i="93"/>
  <c r="J33" i="93"/>
  <c r="K33" i="93"/>
  <c r="L33" i="93"/>
  <c r="N33" i="93"/>
  <c r="O33" i="93"/>
  <c r="P33" i="93"/>
  <c r="R33" i="93"/>
  <c r="S33" i="93"/>
  <c r="T33" i="93"/>
  <c r="V33" i="93"/>
  <c r="W33" i="93"/>
  <c r="X33" i="93"/>
  <c r="B35" i="93"/>
  <c r="C35" i="93"/>
  <c r="D35" i="93"/>
  <c r="F35" i="93"/>
  <c r="G35" i="93"/>
  <c r="H35" i="93"/>
  <c r="J35" i="93"/>
  <c r="K35" i="93"/>
  <c r="L35" i="93"/>
  <c r="N35" i="93"/>
  <c r="O35" i="93"/>
  <c r="P35" i="93"/>
  <c r="R35" i="93"/>
  <c r="S35" i="93"/>
  <c r="T35" i="93"/>
  <c r="V35" i="93"/>
  <c r="W35" i="93"/>
  <c r="X35" i="93"/>
  <c r="B36" i="93"/>
  <c r="C36" i="93"/>
  <c r="D36" i="93"/>
  <c r="F36" i="93"/>
  <c r="G36" i="93"/>
  <c r="H36" i="93"/>
  <c r="J36" i="93"/>
  <c r="K36" i="93"/>
  <c r="L36" i="93"/>
  <c r="N36" i="93"/>
  <c r="O36" i="93"/>
  <c r="P36" i="93"/>
  <c r="R36" i="93"/>
  <c r="S36" i="93"/>
  <c r="T36" i="93"/>
  <c r="V36" i="93"/>
  <c r="W36" i="93"/>
  <c r="X36" i="93"/>
  <c r="B37" i="93"/>
  <c r="C37" i="93"/>
  <c r="D37" i="93"/>
  <c r="F37" i="93"/>
  <c r="G37" i="93"/>
  <c r="H37" i="93"/>
  <c r="J37" i="93"/>
  <c r="K37" i="93"/>
  <c r="L37" i="93"/>
  <c r="N37" i="93"/>
  <c r="O37" i="93"/>
  <c r="P37" i="93"/>
  <c r="R37" i="93"/>
  <c r="S37" i="93"/>
  <c r="T37" i="93"/>
  <c r="V37" i="93"/>
  <c r="W37" i="93"/>
  <c r="X37" i="93"/>
  <c r="B12" i="91"/>
  <c r="C12" i="91"/>
  <c r="D12" i="91"/>
  <c r="F12" i="91"/>
  <c r="G12" i="91"/>
  <c r="H12" i="91"/>
  <c r="J12" i="91"/>
  <c r="K12" i="91"/>
  <c r="L12" i="91"/>
  <c r="N12" i="91"/>
  <c r="O12" i="91"/>
  <c r="P12" i="91"/>
  <c r="R12" i="91"/>
  <c r="S12" i="91"/>
  <c r="T12" i="91"/>
  <c r="V12" i="91"/>
  <c r="W12" i="91"/>
  <c r="X12" i="91"/>
  <c r="Z12" i="91"/>
  <c r="AA12" i="91"/>
  <c r="AB12" i="91"/>
  <c r="B13" i="91"/>
  <c r="C13" i="91"/>
  <c r="D13" i="91"/>
  <c r="F13" i="91"/>
  <c r="G13" i="91"/>
  <c r="H13" i="91"/>
  <c r="J13" i="91"/>
  <c r="K13" i="91"/>
  <c r="L13" i="91"/>
  <c r="N13" i="91"/>
  <c r="O13" i="91"/>
  <c r="P13" i="91"/>
  <c r="R13" i="91"/>
  <c r="S13" i="91"/>
  <c r="T13" i="91"/>
  <c r="V13" i="91"/>
  <c r="W13" i="91"/>
  <c r="X13" i="91"/>
  <c r="Z13" i="91"/>
  <c r="AA13" i="91"/>
  <c r="AB13" i="91"/>
  <c r="B14" i="91"/>
  <c r="C14" i="91"/>
  <c r="D14" i="91"/>
  <c r="F14" i="91"/>
  <c r="G14" i="91"/>
  <c r="H14" i="91"/>
  <c r="J14" i="91"/>
  <c r="K14" i="91"/>
  <c r="L14" i="91"/>
  <c r="N14" i="91"/>
  <c r="O14" i="91"/>
  <c r="P14" i="91"/>
  <c r="R14" i="91"/>
  <c r="S14" i="91"/>
  <c r="T14" i="91"/>
  <c r="V14" i="91"/>
  <c r="W14" i="91"/>
  <c r="X14" i="91"/>
  <c r="Z14" i="91"/>
  <c r="AA14" i="91"/>
  <c r="AB14" i="91"/>
  <c r="B15" i="91"/>
  <c r="C15" i="91"/>
  <c r="D15" i="91"/>
  <c r="F15" i="91"/>
  <c r="G15" i="91"/>
  <c r="H15" i="91"/>
  <c r="J15" i="91"/>
  <c r="K15" i="91"/>
  <c r="L15" i="91"/>
  <c r="N15" i="91"/>
  <c r="O15" i="91"/>
  <c r="P15" i="91"/>
  <c r="R15" i="91"/>
  <c r="S15" i="91"/>
  <c r="T15" i="91"/>
  <c r="V15" i="91"/>
  <c r="W15" i="91"/>
  <c r="X15" i="91"/>
  <c r="Z15" i="91"/>
  <c r="AA15" i="91"/>
  <c r="AB15" i="91"/>
  <c r="B16" i="91"/>
  <c r="C16" i="91"/>
  <c r="D16" i="91"/>
  <c r="F16" i="91"/>
  <c r="G16" i="91"/>
  <c r="H16" i="91"/>
  <c r="J16" i="91"/>
  <c r="K16" i="91"/>
  <c r="L16" i="91"/>
  <c r="N16" i="91"/>
  <c r="O16" i="91"/>
  <c r="P16" i="91"/>
  <c r="R16" i="91"/>
  <c r="S16" i="91"/>
  <c r="T16" i="91"/>
  <c r="V16" i="91"/>
  <c r="W16" i="91"/>
  <c r="X16" i="91"/>
  <c r="Z16" i="91"/>
  <c r="AA16" i="91"/>
  <c r="AB16" i="91"/>
  <c r="B17" i="91"/>
  <c r="C17" i="91"/>
  <c r="D17" i="91"/>
  <c r="F17" i="91"/>
  <c r="G17" i="91"/>
  <c r="H17" i="91"/>
  <c r="J17" i="91"/>
  <c r="K17" i="91"/>
  <c r="L17" i="91"/>
  <c r="N17" i="91"/>
  <c r="O17" i="91"/>
  <c r="P17" i="91"/>
  <c r="R17" i="91"/>
  <c r="S17" i="91"/>
  <c r="T17" i="91"/>
  <c r="V17" i="91"/>
  <c r="W17" i="91"/>
  <c r="X17" i="91"/>
  <c r="Z17" i="91"/>
  <c r="AA17" i="91"/>
  <c r="AB17" i="91"/>
  <c r="B18" i="91"/>
  <c r="C18" i="91"/>
  <c r="D18" i="91"/>
  <c r="F18" i="91"/>
  <c r="G18" i="91"/>
  <c r="H18" i="91"/>
  <c r="J18" i="91"/>
  <c r="K18" i="91"/>
  <c r="L18" i="91"/>
  <c r="N18" i="91"/>
  <c r="O18" i="91"/>
  <c r="P18" i="91"/>
  <c r="R18" i="91"/>
  <c r="S18" i="91"/>
  <c r="T18" i="91"/>
  <c r="V18" i="91"/>
  <c r="W18" i="91"/>
  <c r="X18" i="91"/>
  <c r="Z18" i="91"/>
  <c r="AA18" i="91"/>
  <c r="AB18" i="91"/>
  <c r="B19" i="91"/>
  <c r="C19" i="91"/>
  <c r="D19" i="91"/>
  <c r="F19" i="91"/>
  <c r="G19" i="91"/>
  <c r="H19" i="91"/>
  <c r="J19" i="91"/>
  <c r="K19" i="91"/>
  <c r="L19" i="91"/>
  <c r="N19" i="91"/>
  <c r="O19" i="91"/>
  <c r="P19" i="91"/>
  <c r="R19" i="91"/>
  <c r="S19" i="91"/>
  <c r="T19" i="91"/>
  <c r="V19" i="91"/>
  <c r="W19" i="91"/>
  <c r="X19" i="91"/>
  <c r="Z19" i="91"/>
  <c r="AA19" i="91"/>
  <c r="AB19" i="91"/>
  <c r="B20" i="91"/>
  <c r="C20" i="91"/>
  <c r="D20" i="91"/>
  <c r="F20" i="91"/>
  <c r="G20" i="91"/>
  <c r="H20" i="91"/>
  <c r="J20" i="91"/>
  <c r="K20" i="91"/>
  <c r="L20" i="91"/>
  <c r="N20" i="91"/>
  <c r="O20" i="91"/>
  <c r="P20" i="91"/>
  <c r="R20" i="91"/>
  <c r="S20" i="91"/>
  <c r="T20" i="91"/>
  <c r="V20" i="91"/>
  <c r="W20" i="91"/>
  <c r="X20" i="91"/>
  <c r="Z20" i="91"/>
  <c r="AA20" i="91"/>
  <c r="AB20" i="91"/>
  <c r="B21" i="91"/>
  <c r="C21" i="91"/>
  <c r="D21" i="91"/>
  <c r="F21" i="91"/>
  <c r="G21" i="91"/>
  <c r="H21" i="91"/>
  <c r="J21" i="91"/>
  <c r="K21" i="91"/>
  <c r="L21" i="91"/>
  <c r="N21" i="91"/>
  <c r="O21" i="91"/>
  <c r="P21" i="91"/>
  <c r="R21" i="91"/>
  <c r="S21" i="91"/>
  <c r="T21" i="91"/>
  <c r="V21" i="91"/>
  <c r="W21" i="91"/>
  <c r="X21" i="91"/>
  <c r="Z21" i="91"/>
  <c r="AA21" i="91"/>
  <c r="AB21" i="91"/>
  <c r="B22" i="91"/>
  <c r="C22" i="91"/>
  <c r="D22" i="91"/>
  <c r="F22" i="91"/>
  <c r="G22" i="91"/>
  <c r="H22" i="91"/>
  <c r="J22" i="91"/>
  <c r="K22" i="91"/>
  <c r="L22" i="91"/>
  <c r="N22" i="91"/>
  <c r="O22" i="91"/>
  <c r="P22" i="91"/>
  <c r="R22" i="91"/>
  <c r="S22" i="91"/>
  <c r="T22" i="91"/>
  <c r="V22" i="91"/>
  <c r="W22" i="91"/>
  <c r="X22" i="91"/>
  <c r="Z22" i="91"/>
  <c r="AA22" i="91"/>
  <c r="AB22" i="91"/>
  <c r="B23" i="91"/>
  <c r="C23" i="91"/>
  <c r="D23" i="91"/>
  <c r="F23" i="91"/>
  <c r="G23" i="91"/>
  <c r="H23" i="91"/>
  <c r="J23" i="91"/>
  <c r="K23" i="91"/>
  <c r="L23" i="91"/>
  <c r="N23" i="91"/>
  <c r="O23" i="91"/>
  <c r="P23" i="91"/>
  <c r="R23" i="91"/>
  <c r="S23" i="91"/>
  <c r="T23" i="91"/>
  <c r="V23" i="91"/>
  <c r="W23" i="91"/>
  <c r="X23" i="91"/>
  <c r="Z23" i="91"/>
  <c r="AA23" i="91"/>
  <c r="AB23" i="91"/>
  <c r="B24" i="91"/>
  <c r="C24" i="91"/>
  <c r="D24" i="91"/>
  <c r="F24" i="91"/>
  <c r="G24" i="91"/>
  <c r="H24" i="91"/>
  <c r="J24" i="91"/>
  <c r="K24" i="91"/>
  <c r="L24" i="91"/>
  <c r="N24" i="91"/>
  <c r="O24" i="91"/>
  <c r="P24" i="91"/>
  <c r="R24" i="91"/>
  <c r="S24" i="91"/>
  <c r="T24" i="91"/>
  <c r="V24" i="91"/>
  <c r="W24" i="91"/>
  <c r="X24" i="91"/>
  <c r="Z24" i="91"/>
  <c r="AA24" i="91"/>
  <c r="AB24" i="91"/>
  <c r="B25" i="91"/>
  <c r="C25" i="91"/>
  <c r="D25" i="91"/>
  <c r="F25" i="91"/>
  <c r="G25" i="91"/>
  <c r="H25" i="91"/>
  <c r="J25" i="91"/>
  <c r="K25" i="91"/>
  <c r="L25" i="91"/>
  <c r="N25" i="91"/>
  <c r="O25" i="91"/>
  <c r="P25" i="91"/>
  <c r="R25" i="91"/>
  <c r="S25" i="91"/>
  <c r="T25" i="91"/>
  <c r="V25" i="91"/>
  <c r="W25" i="91"/>
  <c r="X25" i="91"/>
  <c r="Z25" i="91"/>
  <c r="AA25" i="91"/>
  <c r="AB25" i="91"/>
  <c r="B26" i="91"/>
  <c r="C26" i="91"/>
  <c r="D26" i="91"/>
  <c r="F26" i="91"/>
  <c r="G26" i="91"/>
  <c r="H26" i="91"/>
  <c r="J26" i="91"/>
  <c r="K26" i="91"/>
  <c r="L26" i="91"/>
  <c r="N26" i="91"/>
  <c r="O26" i="91"/>
  <c r="P26" i="91"/>
  <c r="R26" i="91"/>
  <c r="S26" i="91"/>
  <c r="T26" i="91"/>
  <c r="V26" i="91"/>
  <c r="W26" i="91"/>
  <c r="X26" i="91"/>
  <c r="Z26" i="91"/>
  <c r="AA26" i="91"/>
  <c r="AB26" i="91"/>
  <c r="B27" i="91"/>
  <c r="C27" i="91"/>
  <c r="D27" i="91"/>
  <c r="F27" i="91"/>
  <c r="G27" i="91"/>
  <c r="H27" i="91"/>
  <c r="J27" i="91"/>
  <c r="K27" i="91"/>
  <c r="L27" i="91"/>
  <c r="N27" i="91"/>
  <c r="O27" i="91"/>
  <c r="P27" i="91"/>
  <c r="R27" i="91"/>
  <c r="S27" i="91"/>
  <c r="T27" i="91"/>
  <c r="V27" i="91"/>
  <c r="W27" i="91"/>
  <c r="X27" i="91"/>
  <c r="Z27" i="91"/>
  <c r="AA27" i="91"/>
  <c r="AB27" i="91"/>
  <c r="B28" i="91"/>
  <c r="C28" i="91"/>
  <c r="D28" i="91"/>
  <c r="F28" i="91"/>
  <c r="G28" i="91"/>
  <c r="H28" i="91"/>
  <c r="J28" i="91"/>
  <c r="K28" i="91"/>
  <c r="L28" i="91"/>
  <c r="N28" i="91"/>
  <c r="O28" i="91"/>
  <c r="P28" i="91"/>
  <c r="R28" i="91"/>
  <c r="S28" i="91"/>
  <c r="T28" i="91"/>
  <c r="V28" i="91"/>
  <c r="W28" i="91"/>
  <c r="X28" i="91"/>
  <c r="Z28" i="91"/>
  <c r="AA28" i="91"/>
  <c r="AB28" i="91"/>
  <c r="B29" i="91"/>
  <c r="C29" i="91"/>
  <c r="D29" i="91"/>
  <c r="F29" i="91"/>
  <c r="G29" i="91"/>
  <c r="H29" i="91"/>
  <c r="J29" i="91"/>
  <c r="K29" i="91"/>
  <c r="L29" i="91"/>
  <c r="N29" i="91"/>
  <c r="O29" i="91"/>
  <c r="P29" i="91"/>
  <c r="R29" i="91"/>
  <c r="S29" i="91"/>
  <c r="T29" i="91"/>
  <c r="V29" i="91"/>
  <c r="W29" i="91"/>
  <c r="X29" i="91"/>
  <c r="Z29" i="91"/>
  <c r="AA29" i="91"/>
  <c r="AB29" i="91"/>
  <c r="B30" i="91"/>
  <c r="C30" i="91"/>
  <c r="D30" i="91"/>
  <c r="F30" i="91"/>
  <c r="G30" i="91"/>
  <c r="H30" i="91"/>
  <c r="J30" i="91"/>
  <c r="K30" i="91"/>
  <c r="L30" i="91"/>
  <c r="N30" i="91"/>
  <c r="O30" i="91"/>
  <c r="P30" i="91"/>
  <c r="R30" i="91"/>
  <c r="S30" i="91"/>
  <c r="T30" i="91"/>
  <c r="V30" i="91"/>
  <c r="W30" i="91"/>
  <c r="X30" i="91"/>
  <c r="Z30" i="91"/>
  <c r="AA30" i="91"/>
  <c r="AB30" i="91"/>
  <c r="B31" i="91"/>
  <c r="C31" i="91"/>
  <c r="D31" i="91"/>
  <c r="F31" i="91"/>
  <c r="G31" i="91"/>
  <c r="H31" i="91"/>
  <c r="J31" i="91"/>
  <c r="K31" i="91"/>
  <c r="L31" i="91"/>
  <c r="N31" i="91"/>
  <c r="O31" i="91"/>
  <c r="P31" i="91"/>
  <c r="R31" i="91"/>
  <c r="S31" i="91"/>
  <c r="T31" i="91"/>
  <c r="V31" i="91"/>
  <c r="W31" i="91"/>
  <c r="X31" i="91"/>
  <c r="Z31" i="91"/>
  <c r="AA31" i="91"/>
  <c r="AB31" i="91"/>
  <c r="B32" i="91"/>
  <c r="C32" i="91"/>
  <c r="D32" i="91"/>
  <c r="F32" i="91"/>
  <c r="G32" i="91"/>
  <c r="H32" i="91"/>
  <c r="J32" i="91"/>
  <c r="K32" i="91"/>
  <c r="L32" i="91"/>
  <c r="N32" i="91"/>
  <c r="O32" i="91"/>
  <c r="P32" i="91"/>
  <c r="R32" i="91"/>
  <c r="S32" i="91"/>
  <c r="T32" i="91"/>
  <c r="V32" i="91"/>
  <c r="W32" i="91"/>
  <c r="X32" i="91"/>
  <c r="Z32" i="91"/>
  <c r="AA32" i="91"/>
  <c r="AB32" i="91"/>
  <c r="B33" i="91"/>
  <c r="C33" i="91"/>
  <c r="D33" i="91"/>
  <c r="F33" i="91"/>
  <c r="G33" i="91"/>
  <c r="H33" i="91"/>
  <c r="J33" i="91"/>
  <c r="K33" i="91"/>
  <c r="L33" i="91"/>
  <c r="N33" i="91"/>
  <c r="O33" i="91"/>
  <c r="P33" i="91"/>
  <c r="R33" i="91"/>
  <c r="S33" i="91"/>
  <c r="T33" i="91"/>
  <c r="V33" i="91"/>
  <c r="W33" i="91"/>
  <c r="X33" i="91"/>
  <c r="Z33" i="91"/>
  <c r="AA33" i="91"/>
  <c r="AB33" i="91"/>
  <c r="B34" i="91"/>
  <c r="C34" i="91"/>
  <c r="D34" i="91"/>
  <c r="F34" i="91"/>
  <c r="G34" i="91"/>
  <c r="H34" i="91"/>
  <c r="J34" i="91"/>
  <c r="K34" i="91"/>
  <c r="L34" i="91"/>
  <c r="N34" i="91"/>
  <c r="O34" i="91"/>
  <c r="P34" i="91"/>
  <c r="R34" i="91"/>
  <c r="S34" i="91"/>
  <c r="T34" i="91"/>
  <c r="V34" i="91"/>
  <c r="W34" i="91"/>
  <c r="X34" i="91"/>
  <c r="Z34" i="91"/>
  <c r="AA34" i="91"/>
  <c r="AB34" i="91"/>
  <c r="B35" i="91"/>
  <c r="C35" i="91"/>
  <c r="D35" i="91"/>
  <c r="F35" i="91"/>
  <c r="G35" i="91"/>
  <c r="H35" i="91"/>
  <c r="J35" i="91"/>
  <c r="K35" i="91"/>
  <c r="L35" i="91"/>
  <c r="N35" i="91"/>
  <c r="O35" i="91"/>
  <c r="P35" i="91"/>
  <c r="R35" i="91"/>
  <c r="S35" i="91"/>
  <c r="T35" i="91"/>
  <c r="V35" i="91"/>
  <c r="W35" i="91"/>
  <c r="X35" i="91"/>
  <c r="Z35" i="91"/>
  <c r="AA35" i="91"/>
  <c r="AB35" i="91"/>
  <c r="B36" i="91"/>
  <c r="C36" i="91"/>
  <c r="D36" i="91"/>
  <c r="F36" i="91"/>
  <c r="G36" i="91"/>
  <c r="H36" i="91"/>
  <c r="J36" i="91"/>
  <c r="K36" i="91"/>
  <c r="L36" i="91"/>
  <c r="N36" i="91"/>
  <c r="O36" i="91"/>
  <c r="P36" i="91"/>
  <c r="R36" i="91"/>
  <c r="S36" i="91"/>
  <c r="T36" i="91"/>
  <c r="V36" i="91"/>
  <c r="W36" i="91"/>
  <c r="X36" i="91"/>
  <c r="Z36" i="91"/>
  <c r="AA36" i="91"/>
  <c r="AB36" i="91"/>
  <c r="B37" i="91"/>
  <c r="C37" i="91"/>
  <c r="D37" i="91"/>
  <c r="F37" i="91"/>
  <c r="G37" i="91"/>
  <c r="H37" i="91"/>
  <c r="J37" i="91"/>
  <c r="K37" i="91"/>
  <c r="L37" i="91"/>
  <c r="N37" i="91"/>
  <c r="O37" i="91"/>
  <c r="P37" i="91"/>
  <c r="R37" i="91"/>
  <c r="S37" i="91"/>
  <c r="T37" i="91"/>
  <c r="V37" i="91"/>
  <c r="W37" i="91"/>
  <c r="X37" i="91"/>
  <c r="Z37" i="91"/>
  <c r="AA37" i="91"/>
  <c r="AB37" i="91"/>
  <c r="AB37" i="89"/>
  <c r="AA37" i="89"/>
  <c r="Z37" i="89"/>
  <c r="X37" i="89"/>
  <c r="W37" i="89"/>
  <c r="V37" i="89"/>
  <c r="T37" i="89"/>
  <c r="S37" i="89"/>
  <c r="R37" i="89"/>
  <c r="P37" i="89"/>
  <c r="O37" i="89"/>
  <c r="N37" i="89"/>
  <c r="L37" i="89"/>
  <c r="K37" i="89"/>
  <c r="J37" i="89"/>
  <c r="H37" i="89"/>
  <c r="G37" i="89"/>
  <c r="F37" i="89"/>
  <c r="D37" i="89"/>
  <c r="C37" i="89"/>
  <c r="B37" i="89"/>
  <c r="AB36" i="89"/>
  <c r="AA36" i="89"/>
  <c r="Z36" i="89"/>
  <c r="X36" i="89"/>
  <c r="W36" i="89"/>
  <c r="V36" i="89"/>
  <c r="T36" i="89"/>
  <c r="S36" i="89"/>
  <c r="R36" i="89"/>
  <c r="P36" i="89"/>
  <c r="O36" i="89"/>
  <c r="N36" i="89"/>
  <c r="L36" i="89"/>
  <c r="K36" i="89"/>
  <c r="J36" i="89"/>
  <c r="H36" i="89"/>
  <c r="G36" i="89"/>
  <c r="F36" i="89"/>
  <c r="D36" i="89"/>
  <c r="C36" i="89"/>
  <c r="B36" i="89"/>
  <c r="AB35" i="89"/>
  <c r="AA35" i="89"/>
  <c r="Z35" i="89"/>
  <c r="X35" i="89"/>
  <c r="W35" i="89"/>
  <c r="V35" i="89"/>
  <c r="T35" i="89"/>
  <c r="S35" i="89"/>
  <c r="R35" i="89"/>
  <c r="P35" i="89"/>
  <c r="O35" i="89"/>
  <c r="N35" i="89"/>
  <c r="L35" i="89"/>
  <c r="K35" i="89"/>
  <c r="J35" i="89"/>
  <c r="H35" i="89"/>
  <c r="G35" i="89"/>
  <c r="F35" i="89"/>
  <c r="D35" i="89"/>
  <c r="C35" i="89"/>
  <c r="B35" i="89"/>
  <c r="AB34" i="89"/>
  <c r="AA34" i="89"/>
  <c r="Z34" i="89"/>
  <c r="X34" i="89"/>
  <c r="W34" i="89"/>
  <c r="V34" i="89"/>
  <c r="T34" i="89"/>
  <c r="S34" i="89"/>
  <c r="R34" i="89"/>
  <c r="P34" i="89"/>
  <c r="O34" i="89"/>
  <c r="N34" i="89"/>
  <c r="L34" i="89"/>
  <c r="K34" i="89"/>
  <c r="J34" i="89"/>
  <c r="H34" i="89"/>
  <c r="G34" i="89"/>
  <c r="F34" i="89"/>
  <c r="D34" i="89"/>
  <c r="C34" i="89"/>
  <c r="B34" i="89"/>
  <c r="AB33" i="89"/>
  <c r="AA33" i="89"/>
  <c r="Z33" i="89"/>
  <c r="X33" i="89"/>
  <c r="W33" i="89"/>
  <c r="V33" i="89"/>
  <c r="T33" i="89"/>
  <c r="S33" i="89"/>
  <c r="R33" i="89"/>
  <c r="P33" i="89"/>
  <c r="O33" i="89"/>
  <c r="N33" i="89"/>
  <c r="L33" i="89"/>
  <c r="K33" i="89"/>
  <c r="J33" i="89"/>
  <c r="H33" i="89"/>
  <c r="G33" i="89"/>
  <c r="F33" i="89"/>
  <c r="D33" i="89"/>
  <c r="C33" i="89"/>
  <c r="B33" i="89"/>
  <c r="AB32" i="89"/>
  <c r="AA32" i="89"/>
  <c r="Z32" i="89"/>
  <c r="X32" i="89"/>
  <c r="W32" i="89"/>
  <c r="V32" i="89"/>
  <c r="T32" i="89"/>
  <c r="S32" i="89"/>
  <c r="R32" i="89"/>
  <c r="P32" i="89"/>
  <c r="O32" i="89"/>
  <c r="N32" i="89"/>
  <c r="L32" i="89"/>
  <c r="K32" i="89"/>
  <c r="J32" i="89"/>
  <c r="H32" i="89"/>
  <c r="G32" i="89"/>
  <c r="F32" i="89"/>
  <c r="D32" i="89"/>
  <c r="C32" i="89"/>
  <c r="B32" i="89"/>
  <c r="AB31" i="89"/>
  <c r="AA31" i="89"/>
  <c r="Z31" i="89"/>
  <c r="X31" i="89"/>
  <c r="W31" i="89"/>
  <c r="V31" i="89"/>
  <c r="T31" i="89"/>
  <c r="S31" i="89"/>
  <c r="R31" i="89"/>
  <c r="P31" i="89"/>
  <c r="O31" i="89"/>
  <c r="N31" i="89"/>
  <c r="L31" i="89"/>
  <c r="K31" i="89"/>
  <c r="J31" i="89"/>
  <c r="H31" i="89"/>
  <c r="G31" i="89"/>
  <c r="F31" i="89"/>
  <c r="D31" i="89"/>
  <c r="C31" i="89"/>
  <c r="B31" i="89"/>
  <c r="AB30" i="89"/>
  <c r="AA30" i="89"/>
  <c r="Z30" i="89"/>
  <c r="X30" i="89"/>
  <c r="W30" i="89"/>
  <c r="V30" i="89"/>
  <c r="T30" i="89"/>
  <c r="S30" i="89"/>
  <c r="R30" i="89"/>
  <c r="P30" i="89"/>
  <c r="O30" i="89"/>
  <c r="N30" i="89"/>
  <c r="L30" i="89"/>
  <c r="K30" i="89"/>
  <c r="J30" i="89"/>
  <c r="H30" i="89"/>
  <c r="G30" i="89"/>
  <c r="F30" i="89"/>
  <c r="D30" i="89"/>
  <c r="C30" i="89"/>
  <c r="B30" i="89"/>
  <c r="AB29" i="89"/>
  <c r="AA29" i="89"/>
  <c r="Z29" i="89"/>
  <c r="X29" i="89"/>
  <c r="W29" i="89"/>
  <c r="V29" i="89"/>
  <c r="T29" i="89"/>
  <c r="S29" i="89"/>
  <c r="R29" i="89"/>
  <c r="P29" i="89"/>
  <c r="O29" i="89"/>
  <c r="N29" i="89"/>
  <c r="L29" i="89"/>
  <c r="K29" i="89"/>
  <c r="J29" i="89"/>
  <c r="H29" i="89"/>
  <c r="G29" i="89"/>
  <c r="F29" i="89"/>
  <c r="D29" i="89"/>
  <c r="C29" i="89"/>
  <c r="B29" i="89"/>
  <c r="AB28" i="89"/>
  <c r="AA28" i="89"/>
  <c r="Z28" i="89"/>
  <c r="X28" i="89"/>
  <c r="W28" i="89"/>
  <c r="V28" i="89"/>
  <c r="T28" i="89"/>
  <c r="S28" i="89"/>
  <c r="R28" i="89"/>
  <c r="P28" i="89"/>
  <c r="O28" i="89"/>
  <c r="N28" i="89"/>
  <c r="L28" i="89"/>
  <c r="K28" i="89"/>
  <c r="J28" i="89"/>
  <c r="H28" i="89"/>
  <c r="G28" i="89"/>
  <c r="F28" i="89"/>
  <c r="D28" i="89"/>
  <c r="C28" i="89"/>
  <c r="B28" i="89"/>
  <c r="AB27" i="89"/>
  <c r="AA27" i="89"/>
  <c r="Z27" i="89"/>
  <c r="X27" i="89"/>
  <c r="W27" i="89"/>
  <c r="V27" i="89"/>
  <c r="T27" i="89"/>
  <c r="S27" i="89"/>
  <c r="R27" i="89"/>
  <c r="P27" i="89"/>
  <c r="O27" i="89"/>
  <c r="N27" i="89"/>
  <c r="L27" i="89"/>
  <c r="K27" i="89"/>
  <c r="J27" i="89"/>
  <c r="H27" i="89"/>
  <c r="G27" i="89"/>
  <c r="F27" i="89"/>
  <c r="D27" i="89"/>
  <c r="C27" i="89"/>
  <c r="B27" i="89"/>
  <c r="AB26" i="89"/>
  <c r="AA26" i="89"/>
  <c r="Z26" i="89"/>
  <c r="X26" i="89"/>
  <c r="W26" i="89"/>
  <c r="V26" i="89"/>
  <c r="T26" i="89"/>
  <c r="S26" i="89"/>
  <c r="R26" i="89"/>
  <c r="P26" i="89"/>
  <c r="O26" i="89"/>
  <c r="N26" i="89"/>
  <c r="L26" i="89"/>
  <c r="K26" i="89"/>
  <c r="J26" i="89"/>
  <c r="H26" i="89"/>
  <c r="G26" i="89"/>
  <c r="F26" i="89"/>
  <c r="D26" i="89"/>
  <c r="C26" i="89"/>
  <c r="B26" i="89"/>
  <c r="AB25" i="89"/>
  <c r="AA25" i="89"/>
  <c r="Z25" i="89"/>
  <c r="X25" i="89"/>
  <c r="W25" i="89"/>
  <c r="V25" i="89"/>
  <c r="T25" i="89"/>
  <c r="S25" i="89"/>
  <c r="R25" i="89"/>
  <c r="P25" i="89"/>
  <c r="O25" i="89"/>
  <c r="N25" i="89"/>
  <c r="L25" i="89"/>
  <c r="K25" i="89"/>
  <c r="J25" i="89"/>
  <c r="H25" i="89"/>
  <c r="G25" i="89"/>
  <c r="F25" i="89"/>
  <c r="D25" i="89"/>
  <c r="C25" i="89"/>
  <c r="B25" i="89"/>
  <c r="AB24" i="89"/>
  <c r="AA24" i="89"/>
  <c r="Z24" i="89"/>
  <c r="X24" i="89"/>
  <c r="W24" i="89"/>
  <c r="V24" i="89"/>
  <c r="T24" i="89"/>
  <c r="S24" i="89"/>
  <c r="R24" i="89"/>
  <c r="P24" i="89"/>
  <c r="O24" i="89"/>
  <c r="N24" i="89"/>
  <c r="L24" i="89"/>
  <c r="K24" i="89"/>
  <c r="J24" i="89"/>
  <c r="H24" i="89"/>
  <c r="G24" i="89"/>
  <c r="F24" i="89"/>
  <c r="D24" i="89"/>
  <c r="C24" i="89"/>
  <c r="B24" i="89"/>
  <c r="AB23" i="89"/>
  <c r="AA23" i="89"/>
  <c r="Z23" i="89"/>
  <c r="X23" i="89"/>
  <c r="W23" i="89"/>
  <c r="V23" i="89"/>
  <c r="T23" i="89"/>
  <c r="S23" i="89"/>
  <c r="R23" i="89"/>
  <c r="P23" i="89"/>
  <c r="O23" i="89"/>
  <c r="N23" i="89"/>
  <c r="L23" i="89"/>
  <c r="K23" i="89"/>
  <c r="J23" i="89"/>
  <c r="H23" i="89"/>
  <c r="G23" i="89"/>
  <c r="F23" i="89"/>
  <c r="D23" i="89"/>
  <c r="C23" i="89"/>
  <c r="B23" i="89"/>
  <c r="AB22" i="89"/>
  <c r="AA22" i="89"/>
  <c r="Z22" i="89"/>
  <c r="X22" i="89"/>
  <c r="W22" i="89"/>
  <c r="V22" i="89"/>
  <c r="T22" i="89"/>
  <c r="S22" i="89"/>
  <c r="R22" i="89"/>
  <c r="P22" i="89"/>
  <c r="O22" i="89"/>
  <c r="N22" i="89"/>
  <c r="L22" i="89"/>
  <c r="K22" i="89"/>
  <c r="J22" i="89"/>
  <c r="H22" i="89"/>
  <c r="G22" i="89"/>
  <c r="F22" i="89"/>
  <c r="D22" i="89"/>
  <c r="C22" i="89"/>
  <c r="B22" i="89"/>
  <c r="AB21" i="89"/>
  <c r="AA21" i="89"/>
  <c r="Z21" i="89"/>
  <c r="X21" i="89"/>
  <c r="W21" i="89"/>
  <c r="V21" i="89"/>
  <c r="T21" i="89"/>
  <c r="S21" i="89"/>
  <c r="R21" i="89"/>
  <c r="P21" i="89"/>
  <c r="O21" i="89"/>
  <c r="N21" i="89"/>
  <c r="L21" i="89"/>
  <c r="K21" i="89"/>
  <c r="J21" i="89"/>
  <c r="H21" i="89"/>
  <c r="G21" i="89"/>
  <c r="F21" i="89"/>
  <c r="D21" i="89"/>
  <c r="C21" i="89"/>
  <c r="B21" i="89"/>
  <c r="AB20" i="89"/>
  <c r="AA20" i="89"/>
  <c r="Z20" i="89"/>
  <c r="X20" i="89"/>
  <c r="W20" i="89"/>
  <c r="V20" i="89"/>
  <c r="T20" i="89"/>
  <c r="S20" i="89"/>
  <c r="R20" i="89"/>
  <c r="P20" i="89"/>
  <c r="O20" i="89"/>
  <c r="N20" i="89"/>
  <c r="L20" i="89"/>
  <c r="K20" i="89"/>
  <c r="J20" i="89"/>
  <c r="H20" i="89"/>
  <c r="G20" i="89"/>
  <c r="F20" i="89"/>
  <c r="D20" i="89"/>
  <c r="C20" i="89"/>
  <c r="B20" i="89"/>
  <c r="AB19" i="89"/>
  <c r="AA19" i="89"/>
  <c r="Z19" i="89"/>
  <c r="X19" i="89"/>
  <c r="W19" i="89"/>
  <c r="V19" i="89"/>
  <c r="T19" i="89"/>
  <c r="S19" i="89"/>
  <c r="R19" i="89"/>
  <c r="P19" i="89"/>
  <c r="O19" i="89"/>
  <c r="N19" i="89"/>
  <c r="L19" i="89"/>
  <c r="K19" i="89"/>
  <c r="J19" i="89"/>
  <c r="H19" i="89"/>
  <c r="G19" i="89"/>
  <c r="F19" i="89"/>
  <c r="D19" i="89"/>
  <c r="C19" i="89"/>
  <c r="B19" i="89"/>
  <c r="AB18" i="89"/>
  <c r="AA18" i="89"/>
  <c r="Z18" i="89"/>
  <c r="X18" i="89"/>
  <c r="W18" i="89"/>
  <c r="V18" i="89"/>
  <c r="T18" i="89"/>
  <c r="S18" i="89"/>
  <c r="R18" i="89"/>
  <c r="P18" i="89"/>
  <c r="O18" i="89"/>
  <c r="N18" i="89"/>
  <c r="L18" i="89"/>
  <c r="K18" i="89"/>
  <c r="J18" i="89"/>
  <c r="H18" i="89"/>
  <c r="G18" i="89"/>
  <c r="F18" i="89"/>
  <c r="D18" i="89"/>
  <c r="C18" i="89"/>
  <c r="B18" i="89"/>
  <c r="AB17" i="89"/>
  <c r="AA17" i="89"/>
  <c r="Z17" i="89"/>
  <c r="X17" i="89"/>
  <c r="W17" i="89"/>
  <c r="V17" i="89"/>
  <c r="T17" i="89"/>
  <c r="S17" i="89"/>
  <c r="R17" i="89"/>
  <c r="P17" i="89"/>
  <c r="O17" i="89"/>
  <c r="N17" i="89"/>
  <c r="L17" i="89"/>
  <c r="K17" i="89"/>
  <c r="J17" i="89"/>
  <c r="H17" i="89"/>
  <c r="G17" i="89"/>
  <c r="F17" i="89"/>
  <c r="D17" i="89"/>
  <c r="C17" i="89"/>
  <c r="B17" i="89"/>
  <c r="AB16" i="89"/>
  <c r="AA16" i="89"/>
  <c r="Z16" i="89"/>
  <c r="X16" i="89"/>
  <c r="W16" i="89"/>
  <c r="V16" i="89"/>
  <c r="T16" i="89"/>
  <c r="S16" i="89"/>
  <c r="R16" i="89"/>
  <c r="P16" i="89"/>
  <c r="O16" i="89"/>
  <c r="N16" i="89"/>
  <c r="L16" i="89"/>
  <c r="K16" i="89"/>
  <c r="J16" i="89"/>
  <c r="H16" i="89"/>
  <c r="G16" i="89"/>
  <c r="F16" i="89"/>
  <c r="D16" i="89"/>
  <c r="C16" i="89"/>
  <c r="B16" i="89"/>
  <c r="AB15" i="89"/>
  <c r="AA15" i="89"/>
  <c r="Z15" i="89"/>
  <c r="X15" i="89"/>
  <c r="W15" i="89"/>
  <c r="V15" i="89"/>
  <c r="T15" i="89"/>
  <c r="S15" i="89"/>
  <c r="R15" i="89"/>
  <c r="P15" i="89"/>
  <c r="O15" i="89"/>
  <c r="N15" i="89"/>
  <c r="L15" i="89"/>
  <c r="K15" i="89"/>
  <c r="J15" i="89"/>
  <c r="H15" i="89"/>
  <c r="G15" i="89"/>
  <c r="F15" i="89"/>
  <c r="D15" i="89"/>
  <c r="C15" i="89"/>
  <c r="B15" i="89"/>
  <c r="AB14" i="89"/>
  <c r="AA14" i="89"/>
  <c r="Z14" i="89"/>
  <c r="X14" i="89"/>
  <c r="W14" i="89"/>
  <c r="V14" i="89"/>
  <c r="T14" i="89"/>
  <c r="S14" i="89"/>
  <c r="R14" i="89"/>
  <c r="P14" i="89"/>
  <c r="O14" i="89"/>
  <c r="N14" i="89"/>
  <c r="L14" i="89"/>
  <c r="K14" i="89"/>
  <c r="J14" i="89"/>
  <c r="H14" i="89"/>
  <c r="G14" i="89"/>
  <c r="F14" i="89"/>
  <c r="D14" i="89"/>
  <c r="C14" i="89"/>
  <c r="B14" i="89"/>
  <c r="AB13" i="89"/>
  <c r="AA13" i="89"/>
  <c r="Z13" i="89"/>
  <c r="X13" i="89"/>
  <c r="W13" i="89"/>
  <c r="V13" i="89"/>
  <c r="T13" i="89"/>
  <c r="S13" i="89"/>
  <c r="R13" i="89"/>
  <c r="P13" i="89"/>
  <c r="O13" i="89"/>
  <c r="N13" i="89"/>
  <c r="L13" i="89"/>
  <c r="K13" i="89"/>
  <c r="J13" i="89"/>
  <c r="H13" i="89"/>
  <c r="G13" i="89"/>
  <c r="F13" i="89"/>
  <c r="D13" i="89"/>
  <c r="C13" i="89"/>
  <c r="B13" i="89"/>
  <c r="AB12" i="89"/>
  <c r="AA12" i="89"/>
  <c r="Z12" i="89"/>
  <c r="X12" i="89"/>
  <c r="W12" i="89"/>
  <c r="V12" i="89"/>
  <c r="T12" i="89"/>
  <c r="S12" i="89"/>
  <c r="R12" i="89"/>
  <c r="P12" i="89"/>
  <c r="O12" i="89"/>
  <c r="N12" i="89"/>
  <c r="L12" i="89"/>
  <c r="K12" i="89"/>
  <c r="J12" i="89"/>
  <c r="H12" i="89"/>
  <c r="G12" i="89"/>
  <c r="F12" i="89"/>
  <c r="D12" i="89"/>
  <c r="C12" i="89"/>
  <c r="B12" i="89"/>
  <c r="AB11" i="89"/>
  <c r="AA11" i="89"/>
  <c r="Z11" i="89"/>
  <c r="X11" i="89"/>
  <c r="W11" i="89"/>
  <c r="V11" i="89"/>
  <c r="T11" i="89"/>
  <c r="S11" i="89"/>
  <c r="R11" i="89"/>
  <c r="P11" i="89"/>
  <c r="O11" i="89"/>
  <c r="N11" i="89"/>
  <c r="L11" i="89"/>
  <c r="K11" i="89"/>
  <c r="J11" i="89"/>
  <c r="H11" i="89"/>
  <c r="G11" i="89"/>
  <c r="F11" i="89"/>
  <c r="D11" i="89"/>
  <c r="C11" i="89"/>
  <c r="B11" i="89"/>
  <c r="AB11" i="91"/>
  <c r="AA11" i="91"/>
  <c r="Z11" i="91"/>
  <c r="X11" i="91"/>
  <c r="W11" i="91"/>
  <c r="V11" i="91"/>
  <c r="T11" i="91"/>
  <c r="S11" i="91"/>
  <c r="R11" i="91"/>
  <c r="P11" i="91"/>
  <c r="O11" i="91"/>
  <c r="N11" i="91"/>
  <c r="L11" i="91"/>
  <c r="K11" i="91"/>
  <c r="J11" i="91"/>
  <c r="H11" i="91"/>
  <c r="G11" i="91"/>
  <c r="F11" i="91"/>
  <c r="D11" i="91"/>
  <c r="C11" i="91"/>
  <c r="B11" i="91"/>
  <c r="AB68" i="105" l="1"/>
  <c r="AA68" i="105"/>
  <c r="Z68" i="105"/>
  <c r="X68" i="105"/>
  <c r="W68" i="105"/>
  <c r="V68" i="105"/>
  <c r="T68" i="105"/>
  <c r="S68" i="105"/>
  <c r="R68" i="105"/>
  <c r="P68" i="105"/>
  <c r="O68" i="105"/>
  <c r="N68" i="105"/>
  <c r="L68" i="105"/>
  <c r="K68" i="105"/>
  <c r="J68" i="105"/>
  <c r="H68" i="105"/>
  <c r="G68" i="105"/>
  <c r="F68" i="105"/>
  <c r="D68" i="105"/>
  <c r="C68" i="105"/>
  <c r="B68" i="105"/>
  <c r="AB67" i="105"/>
  <c r="AA67" i="105"/>
  <c r="Z67" i="105"/>
  <c r="X67" i="105"/>
  <c r="W67" i="105"/>
  <c r="V67" i="105"/>
  <c r="T67" i="105"/>
  <c r="S67" i="105"/>
  <c r="R67" i="105"/>
  <c r="P67" i="105"/>
  <c r="O67" i="105"/>
  <c r="N67" i="105"/>
  <c r="L67" i="105"/>
  <c r="K67" i="105"/>
  <c r="J67" i="105"/>
  <c r="H67" i="105"/>
  <c r="G67" i="105"/>
  <c r="F67" i="105"/>
  <c r="D67" i="105"/>
  <c r="C67" i="105"/>
  <c r="B67" i="105"/>
  <c r="AB66" i="105"/>
  <c r="AA66" i="105"/>
  <c r="Z66" i="105"/>
  <c r="X66" i="105"/>
  <c r="W66" i="105"/>
  <c r="V66" i="105"/>
  <c r="T66" i="105"/>
  <c r="S66" i="105"/>
  <c r="R66" i="105"/>
  <c r="P66" i="105"/>
  <c r="O66" i="105"/>
  <c r="N66" i="105"/>
  <c r="L66" i="105"/>
  <c r="K66" i="105"/>
  <c r="J66" i="105"/>
  <c r="H66" i="105"/>
  <c r="G66" i="105"/>
  <c r="F66" i="105"/>
  <c r="D66" i="105"/>
  <c r="C66" i="105"/>
  <c r="B66" i="105"/>
  <c r="AB65" i="105"/>
  <c r="AA65" i="105"/>
  <c r="Z65" i="105"/>
  <c r="X65" i="105"/>
  <c r="W65" i="105"/>
  <c r="V65" i="105"/>
  <c r="T65" i="105"/>
  <c r="S65" i="105"/>
  <c r="R65" i="105"/>
  <c r="P65" i="105"/>
  <c r="O65" i="105"/>
  <c r="N65" i="105"/>
  <c r="L65" i="105"/>
  <c r="K65" i="105"/>
  <c r="J65" i="105"/>
  <c r="H65" i="105"/>
  <c r="G65" i="105"/>
  <c r="F65" i="105"/>
  <c r="D65" i="105"/>
  <c r="C65" i="105"/>
  <c r="B65" i="105"/>
  <c r="AB64" i="105"/>
  <c r="AA64" i="105"/>
  <c r="Z64" i="105"/>
  <c r="X64" i="105"/>
  <c r="W64" i="105"/>
  <c r="V64" i="105"/>
  <c r="T64" i="105"/>
  <c r="S64" i="105"/>
  <c r="R64" i="105"/>
  <c r="P64" i="105"/>
  <c r="O64" i="105"/>
  <c r="N64" i="105"/>
  <c r="L64" i="105"/>
  <c r="K64" i="105"/>
  <c r="J64" i="105"/>
  <c r="H64" i="105"/>
  <c r="G64" i="105"/>
  <c r="F64" i="105"/>
  <c r="D64" i="105"/>
  <c r="C64" i="105"/>
  <c r="B64" i="105"/>
  <c r="AB63" i="105"/>
  <c r="AA63" i="105"/>
  <c r="Z63" i="105"/>
  <c r="X63" i="105"/>
  <c r="W63" i="105"/>
  <c r="V63" i="105"/>
  <c r="T63" i="105"/>
  <c r="S63" i="105"/>
  <c r="R63" i="105"/>
  <c r="P63" i="105"/>
  <c r="O63" i="105"/>
  <c r="N63" i="105"/>
  <c r="L63" i="105"/>
  <c r="K63" i="105"/>
  <c r="J63" i="105"/>
  <c r="H63" i="105"/>
  <c r="G63" i="105"/>
  <c r="F63" i="105"/>
  <c r="D63" i="105"/>
  <c r="C63" i="105"/>
  <c r="B63" i="105"/>
  <c r="AB62" i="105"/>
  <c r="AA62" i="105"/>
  <c r="Z62" i="105"/>
  <c r="X62" i="105"/>
  <c r="W62" i="105"/>
  <c r="V62" i="105"/>
  <c r="T62" i="105"/>
  <c r="S62" i="105"/>
  <c r="R62" i="105"/>
  <c r="P62" i="105"/>
  <c r="O62" i="105"/>
  <c r="N62" i="105"/>
  <c r="L62" i="105"/>
  <c r="K62" i="105"/>
  <c r="J62" i="105"/>
  <c r="H62" i="105"/>
  <c r="G62" i="105"/>
  <c r="F62" i="105"/>
  <c r="D62" i="105"/>
  <c r="C62" i="105"/>
  <c r="B62" i="105"/>
  <c r="AB61" i="105"/>
  <c r="AA61" i="105"/>
  <c r="Z61" i="105"/>
  <c r="X61" i="105"/>
  <c r="W61" i="105"/>
  <c r="V61" i="105"/>
  <c r="T61" i="105"/>
  <c r="S61" i="105"/>
  <c r="R61" i="105"/>
  <c r="P61" i="105"/>
  <c r="O61" i="105"/>
  <c r="N61" i="105"/>
  <c r="L61" i="105"/>
  <c r="K61" i="105"/>
  <c r="J61" i="105"/>
  <c r="H61" i="105"/>
  <c r="G61" i="105"/>
  <c r="F61" i="105"/>
  <c r="D61" i="105"/>
  <c r="C61" i="105"/>
  <c r="B61" i="105"/>
  <c r="AB60" i="105"/>
  <c r="AA60" i="105"/>
  <c r="Z60" i="105"/>
  <c r="X60" i="105"/>
  <c r="W60" i="105"/>
  <c r="V60" i="105"/>
  <c r="T60" i="105"/>
  <c r="S60" i="105"/>
  <c r="R60" i="105"/>
  <c r="P60" i="105"/>
  <c r="O60" i="105"/>
  <c r="N60" i="105"/>
  <c r="L60" i="105"/>
  <c r="K60" i="105"/>
  <c r="J60" i="105"/>
  <c r="H60" i="105"/>
  <c r="G60" i="105"/>
  <c r="F60" i="105"/>
  <c r="D60" i="105"/>
  <c r="C60" i="105"/>
  <c r="B60" i="105"/>
  <c r="AB59" i="105"/>
  <c r="AA59" i="105"/>
  <c r="Z59" i="105"/>
  <c r="X59" i="105"/>
  <c r="W59" i="105"/>
  <c r="V59" i="105"/>
  <c r="T59" i="105"/>
  <c r="S59" i="105"/>
  <c r="R59" i="105"/>
  <c r="P59" i="105"/>
  <c r="O59" i="105"/>
  <c r="N59" i="105"/>
  <c r="L59" i="105"/>
  <c r="K59" i="105"/>
  <c r="J59" i="105"/>
  <c r="H59" i="105"/>
  <c r="G59" i="105"/>
  <c r="F59" i="105"/>
  <c r="D59" i="105"/>
  <c r="C59" i="105"/>
  <c r="B59" i="105"/>
  <c r="AB58" i="105"/>
  <c r="AA58" i="105"/>
  <c r="Z58" i="105"/>
  <c r="X58" i="105"/>
  <c r="W58" i="105"/>
  <c r="V58" i="105"/>
  <c r="T58" i="105"/>
  <c r="S58" i="105"/>
  <c r="R58" i="105"/>
  <c r="P58" i="105"/>
  <c r="O58" i="105"/>
  <c r="N58" i="105"/>
  <c r="L58" i="105"/>
  <c r="K58" i="105"/>
  <c r="J58" i="105"/>
  <c r="H58" i="105"/>
  <c r="G58" i="105"/>
  <c r="F58" i="105"/>
  <c r="D58" i="105"/>
  <c r="C58" i="105"/>
  <c r="B58" i="105"/>
  <c r="AB57" i="105"/>
  <c r="AA57" i="105"/>
  <c r="Z57" i="105"/>
  <c r="X57" i="105"/>
  <c r="W57" i="105"/>
  <c r="V57" i="105"/>
  <c r="T57" i="105"/>
  <c r="S57" i="105"/>
  <c r="R57" i="105"/>
  <c r="P57" i="105"/>
  <c r="O57" i="105"/>
  <c r="N57" i="105"/>
  <c r="L57" i="105"/>
  <c r="K57" i="105"/>
  <c r="J57" i="105"/>
  <c r="H57" i="105"/>
  <c r="G57" i="105"/>
  <c r="F57" i="105"/>
  <c r="D57" i="105"/>
  <c r="C57" i="105"/>
  <c r="B57" i="105"/>
  <c r="AB56" i="105"/>
  <c r="AA56" i="105"/>
  <c r="Z56" i="105"/>
  <c r="X56" i="105"/>
  <c r="W56" i="105"/>
  <c r="V56" i="105"/>
  <c r="T56" i="105"/>
  <c r="S56" i="105"/>
  <c r="R56" i="105"/>
  <c r="P56" i="105"/>
  <c r="O56" i="105"/>
  <c r="N56" i="105"/>
  <c r="L56" i="105"/>
  <c r="K56" i="105"/>
  <c r="J56" i="105"/>
  <c r="H56" i="105"/>
  <c r="G56" i="105"/>
  <c r="F56" i="105"/>
  <c r="D56" i="105"/>
  <c r="C56" i="105"/>
  <c r="B56" i="105"/>
  <c r="AB55" i="105"/>
  <c r="AA55" i="105"/>
  <c r="Z55" i="105"/>
  <c r="X55" i="105"/>
  <c r="W55" i="105"/>
  <c r="V55" i="105"/>
  <c r="T55" i="105"/>
  <c r="S55" i="105"/>
  <c r="R55" i="105"/>
  <c r="P55" i="105"/>
  <c r="O55" i="105"/>
  <c r="N55" i="105"/>
  <c r="L55" i="105"/>
  <c r="K55" i="105"/>
  <c r="J55" i="105"/>
  <c r="H55" i="105"/>
  <c r="G55" i="105"/>
  <c r="F55" i="105"/>
  <c r="D55" i="105"/>
  <c r="C55" i="105"/>
  <c r="B55" i="105"/>
  <c r="AB54" i="105"/>
  <c r="AA54" i="105"/>
  <c r="Z54" i="105"/>
  <c r="X54" i="105"/>
  <c r="W54" i="105"/>
  <c r="V54" i="105"/>
  <c r="T54" i="105"/>
  <c r="S54" i="105"/>
  <c r="R54" i="105"/>
  <c r="P54" i="105"/>
  <c r="O54" i="105"/>
  <c r="N54" i="105"/>
  <c r="L54" i="105"/>
  <c r="K54" i="105"/>
  <c r="J54" i="105"/>
  <c r="H54" i="105"/>
  <c r="G54" i="105"/>
  <c r="F54" i="105"/>
  <c r="D54" i="105"/>
  <c r="C54" i="105"/>
  <c r="B54" i="105"/>
  <c r="X53" i="105"/>
  <c r="W53" i="105"/>
  <c r="V53" i="105"/>
  <c r="T53" i="105"/>
  <c r="S53" i="105"/>
  <c r="R53" i="105"/>
  <c r="P53" i="105"/>
  <c r="O53" i="105"/>
  <c r="N53" i="105"/>
  <c r="L53" i="105"/>
  <c r="K53" i="105"/>
  <c r="J53" i="105"/>
  <c r="H53" i="105"/>
  <c r="G53" i="105"/>
  <c r="F53" i="105"/>
  <c r="D53" i="105"/>
  <c r="C53" i="105"/>
  <c r="B53" i="105"/>
  <c r="AB52" i="105"/>
  <c r="AA52" i="105"/>
  <c r="Z52" i="105"/>
  <c r="X52" i="105"/>
  <c r="W52" i="105"/>
  <c r="V52" i="105"/>
  <c r="T52" i="105"/>
  <c r="S52" i="105"/>
  <c r="R52" i="105"/>
  <c r="P52" i="105"/>
  <c r="O52" i="105"/>
  <c r="N52" i="105"/>
  <c r="L52" i="105"/>
  <c r="K52" i="105"/>
  <c r="J52" i="105"/>
  <c r="H52" i="105"/>
  <c r="G52" i="105"/>
  <c r="F52" i="105"/>
  <c r="D52" i="105"/>
  <c r="C52" i="105"/>
  <c r="B52" i="105"/>
  <c r="AB51" i="105"/>
  <c r="AA51" i="105"/>
  <c r="Z51" i="105"/>
  <c r="X51" i="105"/>
  <c r="W51" i="105"/>
  <c r="V51" i="105"/>
  <c r="T51" i="105"/>
  <c r="S51" i="105"/>
  <c r="R51" i="105"/>
  <c r="P51" i="105"/>
  <c r="O51" i="105"/>
  <c r="N51" i="105"/>
  <c r="L51" i="105"/>
  <c r="K51" i="105"/>
  <c r="J51" i="105"/>
  <c r="H51" i="105"/>
  <c r="G51" i="105"/>
  <c r="F51" i="105"/>
  <c r="D51" i="105"/>
  <c r="C51" i="105"/>
  <c r="B51" i="105"/>
  <c r="AB50" i="105"/>
  <c r="AA50" i="105"/>
  <c r="Z50" i="105"/>
  <c r="X50" i="105"/>
  <c r="W50" i="105"/>
  <c r="V50" i="105"/>
  <c r="T50" i="105"/>
  <c r="S50" i="105"/>
  <c r="R50" i="105"/>
  <c r="P50" i="105"/>
  <c r="O50" i="105"/>
  <c r="N50" i="105"/>
  <c r="L50" i="105"/>
  <c r="K50" i="105"/>
  <c r="J50" i="105"/>
  <c r="H50" i="105"/>
  <c r="G50" i="105"/>
  <c r="F50" i="105"/>
  <c r="D50" i="105"/>
  <c r="C50" i="105"/>
  <c r="B50" i="105"/>
  <c r="AB49" i="105"/>
  <c r="AA49" i="105"/>
  <c r="Z49" i="105"/>
  <c r="X49" i="105"/>
  <c r="W49" i="105"/>
  <c r="V49" i="105"/>
  <c r="T49" i="105"/>
  <c r="S49" i="105"/>
  <c r="R49" i="105"/>
  <c r="P49" i="105"/>
  <c r="O49" i="105"/>
  <c r="N49" i="105"/>
  <c r="L49" i="105"/>
  <c r="K49" i="105"/>
  <c r="J49" i="105"/>
  <c r="H49" i="105"/>
  <c r="G49" i="105"/>
  <c r="F49" i="105"/>
  <c r="D49" i="105"/>
  <c r="C49" i="105"/>
  <c r="B49" i="105"/>
  <c r="AB48" i="105"/>
  <c r="AA48" i="105"/>
  <c r="Z48" i="105"/>
  <c r="X48" i="105"/>
  <c r="W48" i="105"/>
  <c r="V48" i="105"/>
  <c r="T48" i="105"/>
  <c r="S48" i="105"/>
  <c r="R48" i="105"/>
  <c r="P48" i="105"/>
  <c r="O48" i="105"/>
  <c r="N48" i="105"/>
  <c r="L48" i="105"/>
  <c r="K48" i="105"/>
  <c r="J48" i="105"/>
  <c r="H48" i="105"/>
  <c r="G48" i="105"/>
  <c r="F48" i="105"/>
  <c r="D48" i="105"/>
  <c r="C48" i="105"/>
  <c r="B48" i="105"/>
  <c r="AB47" i="105"/>
  <c r="AA47" i="105"/>
  <c r="Z47" i="105"/>
  <c r="X47" i="105"/>
  <c r="W47" i="105"/>
  <c r="V47" i="105"/>
  <c r="T47" i="105"/>
  <c r="S47" i="105"/>
  <c r="R47" i="105"/>
  <c r="P47" i="105"/>
  <c r="O47" i="105"/>
  <c r="N47" i="105"/>
  <c r="L47" i="105"/>
  <c r="K47" i="105"/>
  <c r="J47" i="105"/>
  <c r="H47" i="105"/>
  <c r="G47" i="105"/>
  <c r="F47" i="105"/>
  <c r="D47" i="105"/>
  <c r="C47" i="105"/>
  <c r="B47" i="105"/>
  <c r="AB46" i="105"/>
  <c r="AA46" i="105"/>
  <c r="Z46" i="105"/>
  <c r="X46" i="105"/>
  <c r="W46" i="105"/>
  <c r="V46" i="105"/>
  <c r="T46" i="105"/>
  <c r="S46" i="105"/>
  <c r="R46" i="105"/>
  <c r="P46" i="105"/>
  <c r="O46" i="105"/>
  <c r="N46" i="105"/>
  <c r="L46" i="105"/>
  <c r="K46" i="105"/>
  <c r="J46" i="105"/>
  <c r="H46" i="105"/>
  <c r="G46" i="105"/>
  <c r="F46" i="105"/>
  <c r="D46" i="105"/>
  <c r="C46" i="105"/>
  <c r="B46" i="105"/>
  <c r="AB45" i="105"/>
  <c r="AA45" i="105"/>
  <c r="Z45" i="105"/>
  <c r="X45" i="105"/>
  <c r="W45" i="105"/>
  <c r="V45" i="105"/>
  <c r="T45" i="105"/>
  <c r="S45" i="105"/>
  <c r="R45" i="105"/>
  <c r="P45" i="105"/>
  <c r="O45" i="105"/>
  <c r="N45" i="105"/>
  <c r="L45" i="105"/>
  <c r="K45" i="105"/>
  <c r="J45" i="105"/>
  <c r="H45" i="105"/>
  <c r="G45" i="105"/>
  <c r="F45" i="105"/>
  <c r="D45" i="105"/>
  <c r="C45" i="105"/>
  <c r="B45" i="105"/>
  <c r="AB44" i="105"/>
  <c r="AA44" i="105"/>
  <c r="Z44" i="105"/>
  <c r="X44" i="105"/>
  <c r="W44" i="105"/>
  <c r="V44" i="105"/>
  <c r="T44" i="105"/>
  <c r="S44" i="105"/>
  <c r="R44" i="105"/>
  <c r="P44" i="105"/>
  <c r="O44" i="105"/>
  <c r="N44" i="105"/>
  <c r="L44" i="105"/>
  <c r="K44" i="105"/>
  <c r="J44" i="105"/>
  <c r="H44" i="105"/>
  <c r="G44" i="105"/>
  <c r="F44" i="105"/>
  <c r="D44" i="105"/>
  <c r="C44" i="105"/>
  <c r="B44" i="105"/>
  <c r="AB43" i="105"/>
  <c r="AA43" i="105"/>
  <c r="Z43" i="105"/>
  <c r="X43" i="105"/>
  <c r="W43" i="105"/>
  <c r="V43" i="105"/>
  <c r="T43" i="105"/>
  <c r="S43" i="105"/>
  <c r="R43" i="105"/>
  <c r="P43" i="105"/>
  <c r="O43" i="105"/>
  <c r="N43" i="105"/>
  <c r="L43" i="105"/>
  <c r="K43" i="105"/>
  <c r="J43" i="105"/>
  <c r="H43" i="105"/>
  <c r="G43" i="105"/>
  <c r="F43" i="105"/>
  <c r="D43" i="105"/>
  <c r="C43" i="105"/>
  <c r="B43" i="105"/>
  <c r="AB42" i="105"/>
  <c r="AA42" i="105"/>
  <c r="Z42" i="105"/>
  <c r="X42" i="105"/>
  <c r="W42" i="105"/>
  <c r="V42" i="105"/>
  <c r="T42" i="105"/>
  <c r="S42" i="105"/>
  <c r="R42" i="105"/>
  <c r="P42" i="105"/>
  <c r="O42" i="105"/>
  <c r="N42" i="105"/>
  <c r="L42" i="105"/>
  <c r="K42" i="105"/>
  <c r="J42" i="105"/>
  <c r="H42" i="105"/>
  <c r="G42" i="105"/>
  <c r="F42" i="105"/>
  <c r="D42" i="105"/>
  <c r="C42" i="105"/>
  <c r="B42" i="105"/>
  <c r="AB10" i="105"/>
  <c r="AA10" i="105"/>
  <c r="Z10" i="105"/>
  <c r="X10" i="105"/>
  <c r="W10" i="105"/>
  <c r="V10" i="105"/>
  <c r="T10" i="105"/>
  <c r="S10" i="105"/>
  <c r="R10" i="105"/>
  <c r="P10" i="105"/>
  <c r="O10" i="105"/>
  <c r="N10" i="105"/>
  <c r="L10" i="105"/>
  <c r="K10" i="105"/>
  <c r="J10" i="105"/>
  <c r="H10" i="105"/>
  <c r="G10" i="105"/>
  <c r="C10" i="105" s="1"/>
  <c r="F10" i="105"/>
  <c r="AB24" i="104"/>
  <c r="AA24" i="104"/>
  <c r="Z24" i="104"/>
  <c r="X24" i="104"/>
  <c r="W24" i="104"/>
  <c r="V24" i="104"/>
  <c r="V22" i="104" s="1"/>
  <c r="T24" i="104"/>
  <c r="S24" i="104"/>
  <c r="R24" i="104"/>
  <c r="P24" i="104"/>
  <c r="O24" i="104"/>
  <c r="N24" i="104"/>
  <c r="L24" i="104"/>
  <c r="K24" i="104"/>
  <c r="J24" i="104"/>
  <c r="H24" i="104"/>
  <c r="H22" i="104" s="1"/>
  <c r="G24" i="104"/>
  <c r="F24" i="104"/>
  <c r="D24" i="104"/>
  <c r="C24" i="104"/>
  <c r="B24" i="104"/>
  <c r="AB23" i="104"/>
  <c r="AA23" i="104"/>
  <c r="Z23" i="104"/>
  <c r="X23" i="104"/>
  <c r="W23" i="104"/>
  <c r="V23" i="104"/>
  <c r="T23" i="104"/>
  <c r="S23" i="104"/>
  <c r="R23" i="104"/>
  <c r="R22" i="104" s="1"/>
  <c r="P23" i="104"/>
  <c r="O23" i="104"/>
  <c r="N23" i="104"/>
  <c r="L23" i="104"/>
  <c r="K23" i="104"/>
  <c r="J23" i="104"/>
  <c r="H23" i="104"/>
  <c r="G23" i="104"/>
  <c r="F23" i="104"/>
  <c r="D23" i="104"/>
  <c r="C23" i="104"/>
  <c r="B23" i="104"/>
  <c r="AB19" i="104"/>
  <c r="AA19" i="104"/>
  <c r="AA13" i="104" s="1"/>
  <c r="Z19" i="104"/>
  <c r="AB18" i="104"/>
  <c r="AA18" i="104"/>
  <c r="Z18" i="104"/>
  <c r="AB17" i="104"/>
  <c r="AA17" i="104"/>
  <c r="Z17" i="104"/>
  <c r="X19" i="104"/>
  <c r="W19" i="104"/>
  <c r="V19" i="104"/>
  <c r="V13" i="104" s="1"/>
  <c r="X18" i="104"/>
  <c r="W18" i="104"/>
  <c r="V18" i="104"/>
  <c r="X17" i="104"/>
  <c r="W17" i="104"/>
  <c r="V17" i="104"/>
  <c r="V11" i="104" s="1"/>
  <c r="T19" i="104"/>
  <c r="S19" i="104"/>
  <c r="S13" i="104" s="1"/>
  <c r="R19" i="104"/>
  <c r="T18" i="104"/>
  <c r="S18" i="104"/>
  <c r="R18" i="104"/>
  <c r="T17" i="104"/>
  <c r="S17" i="104"/>
  <c r="S11" i="104" s="1"/>
  <c r="R17" i="104"/>
  <c r="P19" i="104"/>
  <c r="P13" i="104" s="1"/>
  <c r="O19" i="104"/>
  <c r="N19" i="104"/>
  <c r="P18" i="104"/>
  <c r="O18" i="104"/>
  <c r="N18" i="104"/>
  <c r="P17" i="104"/>
  <c r="O17" i="104"/>
  <c r="N17" i="104"/>
  <c r="L19" i="104"/>
  <c r="K19" i="104"/>
  <c r="J19" i="104"/>
  <c r="J13" i="104" s="1"/>
  <c r="L18" i="104"/>
  <c r="K18" i="104"/>
  <c r="J18" i="104"/>
  <c r="L17" i="104"/>
  <c r="K17" i="104"/>
  <c r="K11" i="104" s="1"/>
  <c r="J17" i="104"/>
  <c r="H19" i="104"/>
  <c r="G19" i="104"/>
  <c r="F19" i="104"/>
  <c r="H18" i="104"/>
  <c r="G18" i="104"/>
  <c r="G12" i="104" s="1"/>
  <c r="F18" i="104"/>
  <c r="H17" i="104"/>
  <c r="H11" i="104" s="1"/>
  <c r="G17" i="104"/>
  <c r="F17" i="104"/>
  <c r="F16" i="104" s="1"/>
  <c r="C17" i="104"/>
  <c r="C11" i="104" s="1"/>
  <c r="D17" i="104"/>
  <c r="C18" i="104"/>
  <c r="D18" i="104"/>
  <c r="D12" i="104" s="1"/>
  <c r="C19" i="104"/>
  <c r="D19" i="104"/>
  <c r="D13" i="104" s="1"/>
  <c r="B18" i="104"/>
  <c r="B19" i="104"/>
  <c r="B13" i="104" s="1"/>
  <c r="B17" i="104"/>
  <c r="AB24" i="78"/>
  <c r="AA24" i="78"/>
  <c r="Z24" i="78"/>
  <c r="X24" i="78"/>
  <c r="W24" i="78"/>
  <c r="V24" i="78"/>
  <c r="T24" i="78"/>
  <c r="S24" i="78"/>
  <c r="R24" i="78"/>
  <c r="P24" i="78"/>
  <c r="O24" i="78"/>
  <c r="N24" i="78"/>
  <c r="L24" i="78"/>
  <c r="K24" i="78"/>
  <c r="J24" i="78"/>
  <c r="H24" i="78"/>
  <c r="G24" i="78"/>
  <c r="F24" i="78"/>
  <c r="D24" i="78"/>
  <c r="C24" i="78"/>
  <c r="B24" i="78"/>
  <c r="AB23" i="78"/>
  <c r="AA23" i="78"/>
  <c r="Z23" i="78"/>
  <c r="X23" i="78"/>
  <c r="W23" i="78"/>
  <c r="V23" i="78"/>
  <c r="T23" i="78"/>
  <c r="S23" i="78"/>
  <c r="R23" i="78"/>
  <c r="P23" i="78"/>
  <c r="O23" i="78"/>
  <c r="N23" i="78"/>
  <c r="L23" i="78"/>
  <c r="K23" i="78"/>
  <c r="J23" i="78"/>
  <c r="H23" i="78"/>
  <c r="G23" i="78"/>
  <c r="F23" i="78"/>
  <c r="D23" i="78"/>
  <c r="C23" i="78"/>
  <c r="B23" i="78"/>
  <c r="B18" i="78"/>
  <c r="C18" i="78"/>
  <c r="D18" i="78"/>
  <c r="F18" i="78"/>
  <c r="G18" i="78"/>
  <c r="H18" i="78"/>
  <c r="J18" i="78"/>
  <c r="K18" i="78"/>
  <c r="L18" i="78"/>
  <c r="N18" i="78"/>
  <c r="O18" i="78"/>
  <c r="P18" i="78"/>
  <c r="R18" i="78"/>
  <c r="S18" i="78"/>
  <c r="T18" i="78"/>
  <c r="V18" i="78"/>
  <c r="W18" i="78"/>
  <c r="X18" i="78"/>
  <c r="Z18" i="78"/>
  <c r="AA18" i="78"/>
  <c r="AB18" i="78"/>
  <c r="B19" i="78"/>
  <c r="C19" i="78"/>
  <c r="D19" i="78"/>
  <c r="F19" i="78"/>
  <c r="G19" i="78"/>
  <c r="H19" i="78"/>
  <c r="J19" i="78"/>
  <c r="K19" i="78"/>
  <c r="L19" i="78"/>
  <c r="N19" i="78"/>
  <c r="O19" i="78"/>
  <c r="P19" i="78"/>
  <c r="R19" i="78"/>
  <c r="S19" i="78"/>
  <c r="T19" i="78"/>
  <c r="V19" i="78"/>
  <c r="W19" i="78"/>
  <c r="X19" i="78"/>
  <c r="Z19" i="78"/>
  <c r="AA19" i="78"/>
  <c r="AB19" i="78"/>
  <c r="AB17" i="78"/>
  <c r="AA17" i="78"/>
  <c r="Z17" i="78"/>
  <c r="X17" i="78"/>
  <c r="W17" i="78"/>
  <c r="V17" i="78"/>
  <c r="T17" i="78"/>
  <c r="S17" i="78"/>
  <c r="R17" i="78"/>
  <c r="P17" i="78"/>
  <c r="O17" i="78"/>
  <c r="N17" i="78"/>
  <c r="L17" i="78"/>
  <c r="K17" i="78"/>
  <c r="J17" i="78"/>
  <c r="H17" i="78"/>
  <c r="G17" i="78"/>
  <c r="F17" i="78"/>
  <c r="C17" i="78"/>
  <c r="D17" i="78"/>
  <c r="B17" i="78"/>
  <c r="AB24" i="19"/>
  <c r="AA24" i="19"/>
  <c r="Z24" i="19"/>
  <c r="X24" i="19"/>
  <c r="W24" i="19"/>
  <c r="W43" i="104" s="1"/>
  <c r="V24" i="19"/>
  <c r="T24" i="19"/>
  <c r="S24" i="19"/>
  <c r="R24" i="19"/>
  <c r="P24" i="19"/>
  <c r="O24" i="19"/>
  <c r="N24" i="19"/>
  <c r="L24" i="19"/>
  <c r="L43" i="104" s="1"/>
  <c r="K24" i="19"/>
  <c r="J24" i="19"/>
  <c r="H24" i="19"/>
  <c r="G24" i="19"/>
  <c r="F24" i="19"/>
  <c r="D24" i="19"/>
  <c r="C24" i="19"/>
  <c r="B24" i="19"/>
  <c r="B43" i="104" s="1"/>
  <c r="AB23" i="19"/>
  <c r="AA23" i="19"/>
  <c r="Z23" i="19"/>
  <c r="X23" i="19"/>
  <c r="W23" i="19"/>
  <c r="V23" i="19"/>
  <c r="T23" i="19"/>
  <c r="S23" i="19"/>
  <c r="S42" i="104" s="1"/>
  <c r="R23" i="19"/>
  <c r="P23" i="19"/>
  <c r="O23" i="19"/>
  <c r="N23" i="19"/>
  <c r="L23" i="19"/>
  <c r="K23" i="19"/>
  <c r="J23" i="19"/>
  <c r="H23" i="19"/>
  <c r="G23" i="19"/>
  <c r="F23" i="19"/>
  <c r="F42" i="104" s="1"/>
  <c r="D23" i="19"/>
  <c r="C23" i="19"/>
  <c r="B23" i="19"/>
  <c r="AB19" i="19"/>
  <c r="AA19" i="19"/>
  <c r="Z19" i="19"/>
  <c r="Z38" i="104" s="1"/>
  <c r="AB18" i="19"/>
  <c r="AA18" i="19"/>
  <c r="AA37" i="104" s="1"/>
  <c r="Z18" i="19"/>
  <c r="AB17" i="19"/>
  <c r="AA17" i="19"/>
  <c r="Z17" i="19"/>
  <c r="X19" i="19"/>
  <c r="W19" i="19"/>
  <c r="V19" i="19"/>
  <c r="X18" i="19"/>
  <c r="X37" i="104" s="1"/>
  <c r="W18" i="19"/>
  <c r="V18" i="19"/>
  <c r="X17" i="19"/>
  <c r="X36" i="104" s="1"/>
  <c r="W17" i="19"/>
  <c r="V17" i="19"/>
  <c r="T19" i="19"/>
  <c r="S19" i="19"/>
  <c r="R19" i="19"/>
  <c r="R38" i="104" s="1"/>
  <c r="T18" i="19"/>
  <c r="S18" i="19"/>
  <c r="R18" i="19"/>
  <c r="R37" i="104" s="1"/>
  <c r="T17" i="19"/>
  <c r="S17" i="19"/>
  <c r="R17" i="19"/>
  <c r="P19" i="19"/>
  <c r="O19" i="19"/>
  <c r="O38" i="104" s="1"/>
  <c r="N19" i="19"/>
  <c r="P18" i="19"/>
  <c r="O18" i="19"/>
  <c r="N18" i="19"/>
  <c r="P17" i="19"/>
  <c r="O17" i="19"/>
  <c r="N17" i="19"/>
  <c r="L19" i="19"/>
  <c r="K19" i="19"/>
  <c r="J19" i="19"/>
  <c r="L18" i="19"/>
  <c r="L37" i="104" s="1"/>
  <c r="K18" i="19"/>
  <c r="J18" i="19"/>
  <c r="L17" i="19"/>
  <c r="K17" i="19"/>
  <c r="J17" i="19"/>
  <c r="J36" i="104" s="1"/>
  <c r="H19" i="19"/>
  <c r="G19" i="19"/>
  <c r="F19" i="19"/>
  <c r="H18" i="19"/>
  <c r="G18" i="19"/>
  <c r="F18" i="19"/>
  <c r="H17" i="19"/>
  <c r="G17" i="19"/>
  <c r="G36" i="104" s="1"/>
  <c r="F17" i="19"/>
  <c r="C17" i="19"/>
  <c r="D17" i="19"/>
  <c r="C18" i="19"/>
  <c r="D18" i="19"/>
  <c r="C19" i="19"/>
  <c r="D19" i="19"/>
  <c r="B18" i="19"/>
  <c r="B37" i="104" s="1"/>
  <c r="B19" i="19"/>
  <c r="B38" i="104" s="1"/>
  <c r="B17" i="19"/>
  <c r="AB23" i="18"/>
  <c r="AA23" i="18"/>
  <c r="Z23" i="18"/>
  <c r="X23" i="18"/>
  <c r="W23" i="18"/>
  <c r="V23" i="18"/>
  <c r="T23" i="18"/>
  <c r="S23" i="18"/>
  <c r="R23" i="18"/>
  <c r="P23" i="18"/>
  <c r="O23" i="18"/>
  <c r="N23" i="18"/>
  <c r="L23" i="18"/>
  <c r="K23" i="18"/>
  <c r="J23" i="18"/>
  <c r="H23" i="18"/>
  <c r="G23" i="18"/>
  <c r="F23" i="18"/>
  <c r="D23" i="18"/>
  <c r="C23" i="18"/>
  <c r="B23" i="18"/>
  <c r="AB22" i="18"/>
  <c r="AA22" i="18"/>
  <c r="Z22" i="18"/>
  <c r="X22" i="18"/>
  <c r="W22" i="18"/>
  <c r="V22" i="18"/>
  <c r="T22" i="18"/>
  <c r="S22" i="18"/>
  <c r="R22" i="18"/>
  <c r="P22" i="18"/>
  <c r="O22" i="18"/>
  <c r="N22" i="18"/>
  <c r="L22" i="18"/>
  <c r="K22" i="18"/>
  <c r="J22" i="18"/>
  <c r="H22" i="18"/>
  <c r="G22" i="18"/>
  <c r="F22" i="18"/>
  <c r="D22" i="18"/>
  <c r="C22" i="18"/>
  <c r="B22" i="18"/>
  <c r="AB18" i="18"/>
  <c r="AA18" i="18"/>
  <c r="Z18" i="18"/>
  <c r="AB17" i="18"/>
  <c r="AA17" i="18"/>
  <c r="Z17" i="18"/>
  <c r="AB16" i="18"/>
  <c r="AA16" i="18"/>
  <c r="Z16" i="18"/>
  <c r="X18" i="18"/>
  <c r="W18" i="18"/>
  <c r="V18" i="18"/>
  <c r="X17" i="18"/>
  <c r="W17" i="18"/>
  <c r="V17" i="18"/>
  <c r="X16" i="18"/>
  <c r="W16" i="18"/>
  <c r="V16" i="18"/>
  <c r="T18" i="18"/>
  <c r="S18" i="18"/>
  <c r="R18" i="18"/>
  <c r="T17" i="18"/>
  <c r="S17" i="18"/>
  <c r="R17" i="18"/>
  <c r="T16" i="18"/>
  <c r="S16" i="18"/>
  <c r="R16" i="18"/>
  <c r="P18" i="18"/>
  <c r="O18" i="18"/>
  <c r="N18" i="18"/>
  <c r="P17" i="18"/>
  <c r="O17" i="18"/>
  <c r="N17" i="18"/>
  <c r="P16" i="18"/>
  <c r="O16" i="18"/>
  <c r="N16" i="18"/>
  <c r="L18" i="18"/>
  <c r="K18" i="18"/>
  <c r="J18" i="18"/>
  <c r="L17" i="18"/>
  <c r="K17" i="18"/>
  <c r="J17" i="18"/>
  <c r="L16" i="18"/>
  <c r="K16" i="18"/>
  <c r="J16" i="18"/>
  <c r="H18" i="18"/>
  <c r="G18" i="18"/>
  <c r="F18" i="18"/>
  <c r="H17" i="18"/>
  <c r="G17" i="18"/>
  <c r="F17" i="18"/>
  <c r="H16" i="18"/>
  <c r="G16" i="18"/>
  <c r="F16" i="18"/>
  <c r="C16" i="18"/>
  <c r="D16" i="18"/>
  <c r="C17" i="18"/>
  <c r="D17" i="18"/>
  <c r="C18" i="18"/>
  <c r="D18" i="18"/>
  <c r="B17" i="18"/>
  <c r="B18" i="18"/>
  <c r="B16" i="18"/>
  <c r="G43" i="104"/>
  <c r="W42" i="104"/>
  <c r="H42" i="104"/>
  <c r="B42" i="104"/>
  <c r="N37" i="104"/>
  <c r="H37" i="104"/>
  <c r="W22" i="104"/>
  <c r="L22" i="104"/>
  <c r="B22" i="104"/>
  <c r="O16" i="104"/>
  <c r="Z13" i="104"/>
  <c r="T13" i="104"/>
  <c r="R13" i="104"/>
  <c r="O13" i="104"/>
  <c r="L13" i="104"/>
  <c r="F13" i="104"/>
  <c r="AA12" i="104"/>
  <c r="R12" i="104"/>
  <c r="L12" i="104"/>
  <c r="F12" i="104"/>
  <c r="B12" i="104"/>
  <c r="O11" i="104"/>
  <c r="B11" i="104"/>
  <c r="AB43" i="103"/>
  <c r="AA43" i="103"/>
  <c r="Z43" i="103"/>
  <c r="X43" i="103"/>
  <c r="W43" i="103"/>
  <c r="V43" i="103"/>
  <c r="T43" i="103"/>
  <c r="S43" i="103"/>
  <c r="R43" i="103"/>
  <c r="P43" i="103"/>
  <c r="O43" i="103"/>
  <c r="N43" i="103"/>
  <c r="L43" i="103"/>
  <c r="K43" i="103"/>
  <c r="J43" i="103"/>
  <c r="H43" i="103"/>
  <c r="G43" i="103"/>
  <c r="F43" i="103"/>
  <c r="D43" i="103"/>
  <c r="C43" i="103"/>
  <c r="B43" i="103"/>
  <c r="AB42" i="103"/>
  <c r="AA42" i="103"/>
  <c r="Z42" i="103"/>
  <c r="X42" i="103"/>
  <c r="W42" i="103"/>
  <c r="V42" i="103"/>
  <c r="T42" i="103"/>
  <c r="S42" i="103"/>
  <c r="R42" i="103"/>
  <c r="P42" i="103"/>
  <c r="O42" i="103"/>
  <c r="N42" i="103"/>
  <c r="L42" i="103"/>
  <c r="K42" i="103"/>
  <c r="J42" i="103"/>
  <c r="H42" i="103"/>
  <c r="G42" i="103"/>
  <c r="F42" i="103"/>
  <c r="D42" i="103"/>
  <c r="C42" i="103"/>
  <c r="B42" i="103"/>
  <c r="X38" i="103"/>
  <c r="W38" i="103"/>
  <c r="V38" i="103"/>
  <c r="T38" i="103"/>
  <c r="S38" i="103"/>
  <c r="R38" i="103"/>
  <c r="P38" i="103"/>
  <c r="O38" i="103"/>
  <c r="N38" i="103"/>
  <c r="L38" i="103"/>
  <c r="K38" i="103"/>
  <c r="J38" i="103"/>
  <c r="H38" i="103"/>
  <c r="G38" i="103"/>
  <c r="F38" i="103"/>
  <c r="D38" i="103"/>
  <c r="C38" i="103"/>
  <c r="B38" i="103"/>
  <c r="AB37" i="103"/>
  <c r="AA37" i="103"/>
  <c r="Z37" i="103"/>
  <c r="X37" i="103"/>
  <c r="W37" i="103"/>
  <c r="V37" i="103"/>
  <c r="T37" i="103"/>
  <c r="S37" i="103"/>
  <c r="R37" i="103"/>
  <c r="P37" i="103"/>
  <c r="O37" i="103"/>
  <c r="N37" i="103"/>
  <c r="L37" i="103"/>
  <c r="K37" i="103"/>
  <c r="J37" i="103"/>
  <c r="H37" i="103"/>
  <c r="G37" i="103"/>
  <c r="F37" i="103"/>
  <c r="D37" i="103"/>
  <c r="C37" i="103"/>
  <c r="B37" i="103"/>
  <c r="AB36" i="103"/>
  <c r="AA36" i="103"/>
  <c r="Z36" i="103"/>
  <c r="X36" i="103"/>
  <c r="W36" i="103"/>
  <c r="V36" i="103"/>
  <c r="T36" i="103"/>
  <c r="S36" i="103"/>
  <c r="R36" i="103"/>
  <c r="P36" i="103"/>
  <c r="O36" i="103"/>
  <c r="N36" i="103"/>
  <c r="L36" i="103"/>
  <c r="K36" i="103"/>
  <c r="J36" i="103"/>
  <c r="H36" i="103"/>
  <c r="G36" i="103"/>
  <c r="F36" i="103"/>
  <c r="D36" i="103"/>
  <c r="C36" i="103"/>
  <c r="B36" i="103"/>
  <c r="AB22" i="103"/>
  <c r="AA22" i="103"/>
  <c r="Z22" i="103"/>
  <c r="X22" i="103"/>
  <c r="W22" i="103"/>
  <c r="V22" i="103"/>
  <c r="T22" i="103"/>
  <c r="S22" i="103"/>
  <c r="R22" i="103"/>
  <c r="P22" i="103"/>
  <c r="O22" i="103"/>
  <c r="N22" i="103"/>
  <c r="L22" i="103"/>
  <c r="K22" i="103"/>
  <c r="J22" i="103"/>
  <c r="H22" i="103"/>
  <c r="G22" i="103"/>
  <c r="F22" i="103"/>
  <c r="D22" i="103"/>
  <c r="C22" i="103"/>
  <c r="B22" i="103"/>
  <c r="AB16" i="103"/>
  <c r="AA16" i="103"/>
  <c r="AA10" i="103" s="1"/>
  <c r="Z16" i="103"/>
  <c r="X16" i="103"/>
  <c r="W16" i="103"/>
  <c r="W10" i="103" s="1"/>
  <c r="V16" i="103"/>
  <c r="T16" i="103"/>
  <c r="S16" i="103"/>
  <c r="R16" i="103"/>
  <c r="P16" i="103"/>
  <c r="P10" i="103" s="1"/>
  <c r="O16" i="103"/>
  <c r="N16" i="103"/>
  <c r="L16" i="103"/>
  <c r="L10" i="103" s="1"/>
  <c r="K16" i="103"/>
  <c r="J16" i="103"/>
  <c r="H16" i="103"/>
  <c r="G16" i="103"/>
  <c r="F16" i="103"/>
  <c r="D16" i="103"/>
  <c r="C16" i="103"/>
  <c r="B16" i="103"/>
  <c r="B10" i="103" s="1"/>
  <c r="AB13" i="103"/>
  <c r="AA13" i="103"/>
  <c r="Z13" i="103"/>
  <c r="X13" i="103"/>
  <c r="W13" i="103"/>
  <c r="V13" i="103"/>
  <c r="T13" i="103"/>
  <c r="S13" i="103"/>
  <c r="R13" i="103"/>
  <c r="P13" i="103"/>
  <c r="O13" i="103"/>
  <c r="N13" i="103"/>
  <c r="L13" i="103"/>
  <c r="K13" i="103"/>
  <c r="J13" i="103"/>
  <c r="H13" i="103"/>
  <c r="G13" i="103"/>
  <c r="F13" i="103"/>
  <c r="D13" i="103"/>
  <c r="C13" i="103"/>
  <c r="B13" i="103"/>
  <c r="AB12" i="103"/>
  <c r="AA12" i="103"/>
  <c r="Z12" i="103"/>
  <c r="X12" i="103"/>
  <c r="W12" i="103"/>
  <c r="V12" i="103"/>
  <c r="T12" i="103"/>
  <c r="S12" i="103"/>
  <c r="R12" i="103"/>
  <c r="P12" i="103"/>
  <c r="O12" i="103"/>
  <c r="N12" i="103"/>
  <c r="L12" i="103"/>
  <c r="K12" i="103"/>
  <c r="J12" i="103"/>
  <c r="H12" i="103"/>
  <c r="G12" i="103"/>
  <c r="F12" i="103"/>
  <c r="D12" i="103"/>
  <c r="C12" i="103"/>
  <c r="B12" i="103"/>
  <c r="AB11" i="103"/>
  <c r="AA11" i="103"/>
  <c r="Z11" i="103"/>
  <c r="X11" i="103"/>
  <c r="W11" i="103"/>
  <c r="V11" i="103"/>
  <c r="T11" i="103"/>
  <c r="S11" i="103"/>
  <c r="R11" i="103"/>
  <c r="P11" i="103"/>
  <c r="O11" i="103"/>
  <c r="N11" i="103"/>
  <c r="L11" i="103"/>
  <c r="K11" i="103"/>
  <c r="J11" i="103"/>
  <c r="H11" i="103"/>
  <c r="G11" i="103"/>
  <c r="F11" i="103"/>
  <c r="D11" i="103"/>
  <c r="C11" i="103"/>
  <c r="B11" i="103"/>
  <c r="B43" i="102"/>
  <c r="C43" i="102"/>
  <c r="D43" i="102"/>
  <c r="F43" i="102"/>
  <c r="G43" i="102"/>
  <c r="H43" i="102"/>
  <c r="J43" i="102"/>
  <c r="K43" i="102"/>
  <c r="L43" i="102"/>
  <c r="N43" i="102"/>
  <c r="O43" i="102"/>
  <c r="P43" i="102"/>
  <c r="R43" i="102"/>
  <c r="S43" i="102"/>
  <c r="T43" i="102"/>
  <c r="V43" i="102"/>
  <c r="W43" i="102"/>
  <c r="X43" i="102"/>
  <c r="Z43" i="102"/>
  <c r="AA43" i="102"/>
  <c r="AB43" i="102"/>
  <c r="B44" i="102"/>
  <c r="C44" i="102"/>
  <c r="D44" i="102"/>
  <c r="F44" i="102"/>
  <c r="G44" i="102"/>
  <c r="H44" i="102"/>
  <c r="J44" i="102"/>
  <c r="K44" i="102"/>
  <c r="L44" i="102"/>
  <c r="N44" i="102"/>
  <c r="O44" i="102"/>
  <c r="P44" i="102"/>
  <c r="R44" i="102"/>
  <c r="S44" i="102"/>
  <c r="T44" i="102"/>
  <c r="V44" i="102"/>
  <c r="W44" i="102"/>
  <c r="X44" i="102"/>
  <c r="Z44" i="102"/>
  <c r="AA44" i="102"/>
  <c r="AB44" i="102"/>
  <c r="B45" i="102"/>
  <c r="C45" i="102"/>
  <c r="D45" i="102"/>
  <c r="F45" i="102"/>
  <c r="G45" i="102"/>
  <c r="H45" i="102"/>
  <c r="J45" i="102"/>
  <c r="K45" i="102"/>
  <c r="L45" i="102"/>
  <c r="N45" i="102"/>
  <c r="O45" i="102"/>
  <c r="P45" i="102"/>
  <c r="R45" i="102"/>
  <c r="S45" i="102"/>
  <c r="T45" i="102"/>
  <c r="V45" i="102"/>
  <c r="W45" i="102"/>
  <c r="X45" i="102"/>
  <c r="Z45" i="102"/>
  <c r="AA45" i="102"/>
  <c r="AB45" i="102"/>
  <c r="B46" i="102"/>
  <c r="C46" i="102"/>
  <c r="D46" i="102"/>
  <c r="F46" i="102"/>
  <c r="G46" i="102"/>
  <c r="H46" i="102"/>
  <c r="J46" i="102"/>
  <c r="K46" i="102"/>
  <c r="L46" i="102"/>
  <c r="N46" i="102"/>
  <c r="O46" i="102"/>
  <c r="P46" i="102"/>
  <c r="R46" i="102"/>
  <c r="S46" i="102"/>
  <c r="T46" i="102"/>
  <c r="V46" i="102"/>
  <c r="W46" i="102"/>
  <c r="X46" i="102"/>
  <c r="Z46" i="102"/>
  <c r="AA46" i="102"/>
  <c r="AB46" i="102"/>
  <c r="B47" i="102"/>
  <c r="C47" i="102"/>
  <c r="D47" i="102"/>
  <c r="F47" i="102"/>
  <c r="G47" i="102"/>
  <c r="H47" i="102"/>
  <c r="J47" i="102"/>
  <c r="K47" i="102"/>
  <c r="L47" i="102"/>
  <c r="N47" i="102"/>
  <c r="O47" i="102"/>
  <c r="P47" i="102"/>
  <c r="R47" i="102"/>
  <c r="S47" i="102"/>
  <c r="T47" i="102"/>
  <c r="V47" i="102"/>
  <c r="W47" i="102"/>
  <c r="X47" i="102"/>
  <c r="Z47" i="102"/>
  <c r="AA47" i="102"/>
  <c r="AB47" i="102"/>
  <c r="B48" i="102"/>
  <c r="C48" i="102"/>
  <c r="D48" i="102"/>
  <c r="F48" i="102"/>
  <c r="G48" i="102"/>
  <c r="H48" i="102"/>
  <c r="J48" i="102"/>
  <c r="K48" i="102"/>
  <c r="L48" i="102"/>
  <c r="N48" i="102"/>
  <c r="O48" i="102"/>
  <c r="P48" i="102"/>
  <c r="R48" i="102"/>
  <c r="S48" i="102"/>
  <c r="T48" i="102"/>
  <c r="V48" i="102"/>
  <c r="W48" i="102"/>
  <c r="X48" i="102"/>
  <c r="Z48" i="102"/>
  <c r="AA48" i="102"/>
  <c r="AB48" i="102"/>
  <c r="B49" i="102"/>
  <c r="C49" i="102"/>
  <c r="D49" i="102"/>
  <c r="F49" i="102"/>
  <c r="G49" i="102"/>
  <c r="H49" i="102"/>
  <c r="J49" i="102"/>
  <c r="K49" i="102"/>
  <c r="L49" i="102"/>
  <c r="N49" i="102"/>
  <c r="O49" i="102"/>
  <c r="P49" i="102"/>
  <c r="R49" i="102"/>
  <c r="S49" i="102"/>
  <c r="T49" i="102"/>
  <c r="V49" i="102"/>
  <c r="W49" i="102"/>
  <c r="X49" i="102"/>
  <c r="Z49" i="102"/>
  <c r="AA49" i="102"/>
  <c r="AB49" i="102"/>
  <c r="B50" i="102"/>
  <c r="C50" i="102"/>
  <c r="D50" i="102"/>
  <c r="F50" i="102"/>
  <c r="G50" i="102"/>
  <c r="H50" i="102"/>
  <c r="J50" i="102"/>
  <c r="K50" i="102"/>
  <c r="L50" i="102"/>
  <c r="N50" i="102"/>
  <c r="O50" i="102"/>
  <c r="P50" i="102"/>
  <c r="R50" i="102"/>
  <c r="S50" i="102"/>
  <c r="T50" i="102"/>
  <c r="V50" i="102"/>
  <c r="W50" i="102"/>
  <c r="X50" i="102"/>
  <c r="Z50" i="102"/>
  <c r="AA50" i="102"/>
  <c r="AB50" i="102"/>
  <c r="B51" i="102"/>
  <c r="C51" i="102"/>
  <c r="D51" i="102"/>
  <c r="F51" i="102"/>
  <c r="G51" i="102"/>
  <c r="H51" i="102"/>
  <c r="J51" i="102"/>
  <c r="K51" i="102"/>
  <c r="L51" i="102"/>
  <c r="N51" i="102"/>
  <c r="O51" i="102"/>
  <c r="P51" i="102"/>
  <c r="R51" i="102"/>
  <c r="S51" i="102"/>
  <c r="T51" i="102"/>
  <c r="V51" i="102"/>
  <c r="W51" i="102"/>
  <c r="X51" i="102"/>
  <c r="Z51" i="102"/>
  <c r="AA51" i="102"/>
  <c r="AB51" i="102"/>
  <c r="B52" i="102"/>
  <c r="C52" i="102"/>
  <c r="D52" i="102"/>
  <c r="F52" i="102"/>
  <c r="G52" i="102"/>
  <c r="H52" i="102"/>
  <c r="J52" i="102"/>
  <c r="K52" i="102"/>
  <c r="L52" i="102"/>
  <c r="N52" i="102"/>
  <c r="O52" i="102"/>
  <c r="P52" i="102"/>
  <c r="R52" i="102"/>
  <c r="S52" i="102"/>
  <c r="T52" i="102"/>
  <c r="V52" i="102"/>
  <c r="W52" i="102"/>
  <c r="X52" i="102"/>
  <c r="Z52" i="102"/>
  <c r="AA52" i="102"/>
  <c r="AB52" i="102"/>
  <c r="B53" i="102"/>
  <c r="C53" i="102"/>
  <c r="D53" i="102"/>
  <c r="F53" i="102"/>
  <c r="G53" i="102"/>
  <c r="H53" i="102"/>
  <c r="J53" i="102"/>
  <c r="K53" i="102"/>
  <c r="L53" i="102"/>
  <c r="N53" i="102"/>
  <c r="O53" i="102"/>
  <c r="P53" i="102"/>
  <c r="R53" i="102"/>
  <c r="S53" i="102"/>
  <c r="T53" i="102"/>
  <c r="V53" i="102"/>
  <c r="W53" i="102"/>
  <c r="X53" i="102"/>
  <c r="Z53" i="102"/>
  <c r="AA53" i="102"/>
  <c r="AB53" i="102"/>
  <c r="B54" i="102"/>
  <c r="C54" i="102"/>
  <c r="D54" i="102"/>
  <c r="F54" i="102"/>
  <c r="G54" i="102"/>
  <c r="H54" i="102"/>
  <c r="J54" i="102"/>
  <c r="K54" i="102"/>
  <c r="L54" i="102"/>
  <c r="N54" i="102"/>
  <c r="O54" i="102"/>
  <c r="P54" i="102"/>
  <c r="R54" i="102"/>
  <c r="S54" i="102"/>
  <c r="T54" i="102"/>
  <c r="V54" i="102"/>
  <c r="W54" i="102"/>
  <c r="X54" i="102"/>
  <c r="Z54" i="102"/>
  <c r="AA54" i="102"/>
  <c r="AB54" i="102"/>
  <c r="B55" i="102"/>
  <c r="C55" i="102"/>
  <c r="D55" i="102"/>
  <c r="F55" i="102"/>
  <c r="G55" i="102"/>
  <c r="H55" i="102"/>
  <c r="J55" i="102"/>
  <c r="K55" i="102"/>
  <c r="L55" i="102"/>
  <c r="N55" i="102"/>
  <c r="O55" i="102"/>
  <c r="P55" i="102"/>
  <c r="R55" i="102"/>
  <c r="S55" i="102"/>
  <c r="T55" i="102"/>
  <c r="V55" i="102"/>
  <c r="W55" i="102"/>
  <c r="X55" i="102"/>
  <c r="Z55" i="102"/>
  <c r="AA55" i="102"/>
  <c r="AB55" i="102"/>
  <c r="B56" i="102"/>
  <c r="C56" i="102"/>
  <c r="D56" i="102"/>
  <c r="F56" i="102"/>
  <c r="G56" i="102"/>
  <c r="H56" i="102"/>
  <c r="J56" i="102"/>
  <c r="K56" i="102"/>
  <c r="L56" i="102"/>
  <c r="N56" i="102"/>
  <c r="O56" i="102"/>
  <c r="P56" i="102"/>
  <c r="R56" i="102"/>
  <c r="S56" i="102"/>
  <c r="T56" i="102"/>
  <c r="V56" i="102"/>
  <c r="W56" i="102"/>
  <c r="X56" i="102"/>
  <c r="Z56" i="102"/>
  <c r="AA56" i="102"/>
  <c r="AB56" i="102"/>
  <c r="B57" i="102"/>
  <c r="C57" i="102"/>
  <c r="D57" i="102"/>
  <c r="F57" i="102"/>
  <c r="G57" i="102"/>
  <c r="H57" i="102"/>
  <c r="J57" i="102"/>
  <c r="K57" i="102"/>
  <c r="L57" i="102"/>
  <c r="N57" i="102"/>
  <c r="O57" i="102"/>
  <c r="P57" i="102"/>
  <c r="R57" i="102"/>
  <c r="S57" i="102"/>
  <c r="T57" i="102"/>
  <c r="V57" i="102"/>
  <c r="W57" i="102"/>
  <c r="X57" i="102"/>
  <c r="Z57" i="102"/>
  <c r="AA57" i="102"/>
  <c r="AB57" i="102"/>
  <c r="B58" i="102"/>
  <c r="C58" i="102"/>
  <c r="D58" i="102"/>
  <c r="F58" i="102"/>
  <c r="G58" i="102"/>
  <c r="H58" i="102"/>
  <c r="J58" i="102"/>
  <c r="K58" i="102"/>
  <c r="L58" i="102"/>
  <c r="N58" i="102"/>
  <c r="O58" i="102"/>
  <c r="P58" i="102"/>
  <c r="R58" i="102"/>
  <c r="S58" i="102"/>
  <c r="T58" i="102"/>
  <c r="V58" i="102"/>
  <c r="W58" i="102"/>
  <c r="X58" i="102"/>
  <c r="Z58" i="102"/>
  <c r="AA58" i="102"/>
  <c r="AB58" i="102"/>
  <c r="B59" i="102"/>
  <c r="C59" i="102"/>
  <c r="D59" i="102"/>
  <c r="F59" i="102"/>
  <c r="G59" i="102"/>
  <c r="H59" i="102"/>
  <c r="J59" i="102"/>
  <c r="K59" i="102"/>
  <c r="L59" i="102"/>
  <c r="N59" i="102"/>
  <c r="O59" i="102"/>
  <c r="P59" i="102"/>
  <c r="R59" i="102"/>
  <c r="S59" i="102"/>
  <c r="T59" i="102"/>
  <c r="V59" i="102"/>
  <c r="W59" i="102"/>
  <c r="X59" i="102"/>
  <c r="Z59" i="102"/>
  <c r="AA59" i="102"/>
  <c r="AB59" i="102"/>
  <c r="B60" i="102"/>
  <c r="C60" i="102"/>
  <c r="D60" i="102"/>
  <c r="F60" i="102"/>
  <c r="G60" i="102"/>
  <c r="H60" i="102"/>
  <c r="J60" i="102"/>
  <c r="K60" i="102"/>
  <c r="L60" i="102"/>
  <c r="N60" i="102"/>
  <c r="O60" i="102"/>
  <c r="P60" i="102"/>
  <c r="R60" i="102"/>
  <c r="S60" i="102"/>
  <c r="T60" i="102"/>
  <c r="V60" i="102"/>
  <c r="W60" i="102"/>
  <c r="X60" i="102"/>
  <c r="Z60" i="102"/>
  <c r="AA60" i="102"/>
  <c r="AB60" i="102"/>
  <c r="B61" i="102"/>
  <c r="C61" i="102"/>
  <c r="D61" i="102"/>
  <c r="F61" i="102"/>
  <c r="G61" i="102"/>
  <c r="H61" i="102"/>
  <c r="J61" i="102"/>
  <c r="K61" i="102"/>
  <c r="L61" i="102"/>
  <c r="N61" i="102"/>
  <c r="O61" i="102"/>
  <c r="P61" i="102"/>
  <c r="R61" i="102"/>
  <c r="S61" i="102"/>
  <c r="T61" i="102"/>
  <c r="V61" i="102"/>
  <c r="W61" i="102"/>
  <c r="X61" i="102"/>
  <c r="Z61" i="102"/>
  <c r="AA61" i="102"/>
  <c r="AB61" i="102"/>
  <c r="B62" i="102"/>
  <c r="C62" i="102"/>
  <c r="D62" i="102"/>
  <c r="F62" i="102"/>
  <c r="G62" i="102"/>
  <c r="H62" i="102"/>
  <c r="J62" i="102"/>
  <c r="K62" i="102"/>
  <c r="L62" i="102"/>
  <c r="N62" i="102"/>
  <c r="O62" i="102"/>
  <c r="P62" i="102"/>
  <c r="R62" i="102"/>
  <c r="S62" i="102"/>
  <c r="T62" i="102"/>
  <c r="V62" i="102"/>
  <c r="W62" i="102"/>
  <c r="X62" i="102"/>
  <c r="Z62" i="102"/>
  <c r="AA62" i="102"/>
  <c r="AB62" i="102"/>
  <c r="B63" i="102"/>
  <c r="C63" i="102"/>
  <c r="D63" i="102"/>
  <c r="F63" i="102"/>
  <c r="G63" i="102"/>
  <c r="H63" i="102"/>
  <c r="J63" i="102"/>
  <c r="K63" i="102"/>
  <c r="L63" i="102"/>
  <c r="N63" i="102"/>
  <c r="O63" i="102"/>
  <c r="P63" i="102"/>
  <c r="R63" i="102"/>
  <c r="S63" i="102"/>
  <c r="T63" i="102"/>
  <c r="V63" i="102"/>
  <c r="W63" i="102"/>
  <c r="X63" i="102"/>
  <c r="Z63" i="102"/>
  <c r="AA63" i="102"/>
  <c r="AB63" i="102"/>
  <c r="B64" i="102"/>
  <c r="C64" i="102"/>
  <c r="D64" i="102"/>
  <c r="F64" i="102"/>
  <c r="G64" i="102"/>
  <c r="H64" i="102"/>
  <c r="J64" i="102"/>
  <c r="K64" i="102"/>
  <c r="L64" i="102"/>
  <c r="N64" i="102"/>
  <c r="O64" i="102"/>
  <c r="P64" i="102"/>
  <c r="R64" i="102"/>
  <c r="S64" i="102"/>
  <c r="T64" i="102"/>
  <c r="V64" i="102"/>
  <c r="W64" i="102"/>
  <c r="X64" i="102"/>
  <c r="Z64" i="102"/>
  <c r="AA64" i="102"/>
  <c r="AB64" i="102"/>
  <c r="B65" i="102"/>
  <c r="C65" i="102"/>
  <c r="D65" i="102"/>
  <c r="F65" i="102"/>
  <c r="G65" i="102"/>
  <c r="H65" i="102"/>
  <c r="J65" i="102"/>
  <c r="K65" i="102"/>
  <c r="L65" i="102"/>
  <c r="N65" i="102"/>
  <c r="O65" i="102"/>
  <c r="P65" i="102"/>
  <c r="R65" i="102"/>
  <c r="S65" i="102"/>
  <c r="T65" i="102"/>
  <c r="V65" i="102"/>
  <c r="W65" i="102"/>
  <c r="X65" i="102"/>
  <c r="Z65" i="102"/>
  <c r="AA65" i="102"/>
  <c r="AB65" i="102"/>
  <c r="B66" i="102"/>
  <c r="C66" i="102"/>
  <c r="D66" i="102"/>
  <c r="F66" i="102"/>
  <c r="G66" i="102"/>
  <c r="H66" i="102"/>
  <c r="J66" i="102"/>
  <c r="K66" i="102"/>
  <c r="L66" i="102"/>
  <c r="N66" i="102"/>
  <c r="O66" i="102"/>
  <c r="P66" i="102"/>
  <c r="R66" i="102"/>
  <c r="S66" i="102"/>
  <c r="T66" i="102"/>
  <c r="V66" i="102"/>
  <c r="W66" i="102"/>
  <c r="X66" i="102"/>
  <c r="Z66" i="102"/>
  <c r="AA66" i="102"/>
  <c r="AB66" i="102"/>
  <c r="B67" i="102"/>
  <c r="C67" i="102"/>
  <c r="D67" i="102"/>
  <c r="F67" i="102"/>
  <c r="G67" i="102"/>
  <c r="H67" i="102"/>
  <c r="J67" i="102"/>
  <c r="K67" i="102"/>
  <c r="L67" i="102"/>
  <c r="N67" i="102"/>
  <c r="O67" i="102"/>
  <c r="P67" i="102"/>
  <c r="R67" i="102"/>
  <c r="S67" i="102"/>
  <c r="T67" i="102"/>
  <c r="V67" i="102"/>
  <c r="W67" i="102"/>
  <c r="X67" i="102"/>
  <c r="Z67" i="102"/>
  <c r="AA67" i="102"/>
  <c r="AB67" i="102"/>
  <c r="B68" i="102"/>
  <c r="C68" i="102"/>
  <c r="D68" i="102"/>
  <c r="F68" i="102"/>
  <c r="G68" i="102"/>
  <c r="H68" i="102"/>
  <c r="J68" i="102"/>
  <c r="K68" i="102"/>
  <c r="L68" i="102"/>
  <c r="N68" i="102"/>
  <c r="O68" i="102"/>
  <c r="P68" i="102"/>
  <c r="R68" i="102"/>
  <c r="S68" i="102"/>
  <c r="T68" i="102"/>
  <c r="V68" i="102"/>
  <c r="W68" i="102"/>
  <c r="X68" i="102"/>
  <c r="Z68" i="102"/>
  <c r="AA68" i="102"/>
  <c r="AB68" i="102"/>
  <c r="AB42" i="102"/>
  <c r="AA42" i="102"/>
  <c r="Z42" i="102"/>
  <c r="X42" i="102"/>
  <c r="W42" i="102"/>
  <c r="V42" i="102"/>
  <c r="T42" i="102"/>
  <c r="S42" i="102"/>
  <c r="R42" i="102"/>
  <c r="P42" i="102"/>
  <c r="O42" i="102"/>
  <c r="N42" i="102"/>
  <c r="L42" i="102"/>
  <c r="K42" i="102"/>
  <c r="J42" i="102"/>
  <c r="H42" i="102"/>
  <c r="G42" i="102"/>
  <c r="F42" i="102"/>
  <c r="D42" i="102"/>
  <c r="C42" i="102"/>
  <c r="B42" i="102"/>
  <c r="B12" i="75"/>
  <c r="C12" i="75"/>
  <c r="D12" i="75"/>
  <c r="F12" i="75"/>
  <c r="G12" i="75"/>
  <c r="H12" i="75"/>
  <c r="J12" i="75"/>
  <c r="K12" i="75"/>
  <c r="L12" i="75"/>
  <c r="N12" i="75"/>
  <c r="O12" i="75"/>
  <c r="P12" i="75"/>
  <c r="R12" i="75"/>
  <c r="S12" i="75"/>
  <c r="T12" i="75"/>
  <c r="V12" i="75"/>
  <c r="W12" i="75"/>
  <c r="X12" i="75"/>
  <c r="Z12" i="75"/>
  <c r="AA12" i="75"/>
  <c r="AB12" i="75"/>
  <c r="B13" i="75"/>
  <c r="C13" i="75"/>
  <c r="D13" i="75"/>
  <c r="F13" i="75"/>
  <c r="G13" i="75"/>
  <c r="H13" i="75"/>
  <c r="J13" i="75"/>
  <c r="K13" i="75"/>
  <c r="L13" i="75"/>
  <c r="N13" i="75"/>
  <c r="O13" i="75"/>
  <c r="P13" i="75"/>
  <c r="R13" i="75"/>
  <c r="S13" i="75"/>
  <c r="T13" i="75"/>
  <c r="V13" i="75"/>
  <c r="W13" i="75"/>
  <c r="X13" i="75"/>
  <c r="Z13" i="75"/>
  <c r="AA13" i="75"/>
  <c r="AB13" i="75"/>
  <c r="B14" i="75"/>
  <c r="C14" i="75"/>
  <c r="D14" i="75"/>
  <c r="F14" i="75"/>
  <c r="G14" i="75"/>
  <c r="H14" i="75"/>
  <c r="J14" i="75"/>
  <c r="K14" i="75"/>
  <c r="L14" i="75"/>
  <c r="N14" i="75"/>
  <c r="O14" i="75"/>
  <c r="P14" i="75"/>
  <c r="R14" i="75"/>
  <c r="S14" i="75"/>
  <c r="T14" i="75"/>
  <c r="V14" i="75"/>
  <c r="W14" i="75"/>
  <c r="X14" i="75"/>
  <c r="Z14" i="75"/>
  <c r="AA14" i="75"/>
  <c r="AB14" i="75"/>
  <c r="B15" i="75"/>
  <c r="C15" i="75"/>
  <c r="D15" i="75"/>
  <c r="F15" i="75"/>
  <c r="G15" i="75"/>
  <c r="H15" i="75"/>
  <c r="J15" i="75"/>
  <c r="K15" i="75"/>
  <c r="L15" i="75"/>
  <c r="N15" i="75"/>
  <c r="O15" i="75"/>
  <c r="P15" i="75"/>
  <c r="R15" i="75"/>
  <c r="S15" i="75"/>
  <c r="T15" i="75"/>
  <c r="V15" i="75"/>
  <c r="W15" i="75"/>
  <c r="X15" i="75"/>
  <c r="Z15" i="75"/>
  <c r="AA15" i="75"/>
  <c r="AB15" i="75"/>
  <c r="B16" i="75"/>
  <c r="C16" i="75"/>
  <c r="D16" i="75"/>
  <c r="F16" i="75"/>
  <c r="G16" i="75"/>
  <c r="H16" i="75"/>
  <c r="J16" i="75"/>
  <c r="K16" i="75"/>
  <c r="L16" i="75"/>
  <c r="N16" i="75"/>
  <c r="O16" i="75"/>
  <c r="P16" i="75"/>
  <c r="R16" i="75"/>
  <c r="S16" i="75"/>
  <c r="T16" i="75"/>
  <c r="V16" i="75"/>
  <c r="W16" i="75"/>
  <c r="X16" i="75"/>
  <c r="Z16" i="75"/>
  <c r="AA16" i="75"/>
  <c r="AB16" i="75"/>
  <c r="B17" i="75"/>
  <c r="C17" i="75"/>
  <c r="D17" i="75"/>
  <c r="F17" i="75"/>
  <c r="G17" i="75"/>
  <c r="H17" i="75"/>
  <c r="J17" i="75"/>
  <c r="K17" i="75"/>
  <c r="L17" i="75"/>
  <c r="N17" i="75"/>
  <c r="O17" i="75"/>
  <c r="P17" i="75"/>
  <c r="R17" i="75"/>
  <c r="S17" i="75"/>
  <c r="T17" i="75"/>
  <c r="V17" i="75"/>
  <c r="W17" i="75"/>
  <c r="X17" i="75"/>
  <c r="Z17" i="75"/>
  <c r="AA17" i="75"/>
  <c r="AB17" i="75"/>
  <c r="B18" i="75"/>
  <c r="C18" i="75"/>
  <c r="D18" i="75"/>
  <c r="F18" i="75"/>
  <c r="G18" i="75"/>
  <c r="H18" i="75"/>
  <c r="J18" i="75"/>
  <c r="K18" i="75"/>
  <c r="L18" i="75"/>
  <c r="N18" i="75"/>
  <c r="O18" i="75"/>
  <c r="P18" i="75"/>
  <c r="R18" i="75"/>
  <c r="S18" i="75"/>
  <c r="T18" i="75"/>
  <c r="V18" i="75"/>
  <c r="W18" i="75"/>
  <c r="X18" i="75"/>
  <c r="Z18" i="75"/>
  <c r="AA18" i="75"/>
  <c r="AB18" i="75"/>
  <c r="B19" i="75"/>
  <c r="C19" i="75"/>
  <c r="D19" i="75"/>
  <c r="F19" i="75"/>
  <c r="G19" i="75"/>
  <c r="H19" i="75"/>
  <c r="J19" i="75"/>
  <c r="K19" i="75"/>
  <c r="L19" i="75"/>
  <c r="N19" i="75"/>
  <c r="O19" i="75"/>
  <c r="P19" i="75"/>
  <c r="R19" i="75"/>
  <c r="S19" i="75"/>
  <c r="T19" i="75"/>
  <c r="V19" i="75"/>
  <c r="W19" i="75"/>
  <c r="X19" i="75"/>
  <c r="Z19" i="75"/>
  <c r="AA19" i="75"/>
  <c r="AB19" i="75"/>
  <c r="B20" i="75"/>
  <c r="C20" i="75"/>
  <c r="D20" i="75"/>
  <c r="F20" i="75"/>
  <c r="G20" i="75"/>
  <c r="H20" i="75"/>
  <c r="J20" i="75"/>
  <c r="K20" i="75"/>
  <c r="L20" i="75"/>
  <c r="N20" i="75"/>
  <c r="O20" i="75"/>
  <c r="P20" i="75"/>
  <c r="R20" i="75"/>
  <c r="S20" i="75"/>
  <c r="T20" i="75"/>
  <c r="V20" i="75"/>
  <c r="W20" i="75"/>
  <c r="X20" i="75"/>
  <c r="Z20" i="75"/>
  <c r="AA20" i="75"/>
  <c r="AB20" i="75"/>
  <c r="B21" i="75"/>
  <c r="C21" i="75"/>
  <c r="D21" i="75"/>
  <c r="F21" i="75"/>
  <c r="G21" i="75"/>
  <c r="H21" i="75"/>
  <c r="J21" i="75"/>
  <c r="K21" i="75"/>
  <c r="L21" i="75"/>
  <c r="N21" i="75"/>
  <c r="O21" i="75"/>
  <c r="P21" i="75"/>
  <c r="R21" i="75"/>
  <c r="S21" i="75"/>
  <c r="T21" i="75"/>
  <c r="V21" i="75"/>
  <c r="W21" i="75"/>
  <c r="X21" i="75"/>
  <c r="Z21" i="75"/>
  <c r="AA21" i="75"/>
  <c r="AB21" i="75"/>
  <c r="B22" i="75"/>
  <c r="C22" i="75"/>
  <c r="D22" i="75"/>
  <c r="F22" i="75"/>
  <c r="G22" i="75"/>
  <c r="H22" i="75"/>
  <c r="J22" i="75"/>
  <c r="K22" i="75"/>
  <c r="L22" i="75"/>
  <c r="N22" i="75"/>
  <c r="O22" i="75"/>
  <c r="P22" i="75"/>
  <c r="R22" i="75"/>
  <c r="S22" i="75"/>
  <c r="T22" i="75"/>
  <c r="V22" i="75"/>
  <c r="W22" i="75"/>
  <c r="X22" i="75"/>
  <c r="Z22" i="75"/>
  <c r="AA22" i="75"/>
  <c r="AB22" i="75"/>
  <c r="B23" i="75"/>
  <c r="C23" i="75"/>
  <c r="D23" i="75"/>
  <c r="F23" i="75"/>
  <c r="G23" i="75"/>
  <c r="H23" i="75"/>
  <c r="J23" i="75"/>
  <c r="K23" i="75"/>
  <c r="L23" i="75"/>
  <c r="N23" i="75"/>
  <c r="O23" i="75"/>
  <c r="P23" i="75"/>
  <c r="R23" i="75"/>
  <c r="S23" i="75"/>
  <c r="T23" i="75"/>
  <c r="V23" i="75"/>
  <c r="W23" i="75"/>
  <c r="X23" i="75"/>
  <c r="Z23" i="75"/>
  <c r="AA23" i="75"/>
  <c r="AB23" i="75"/>
  <c r="B24" i="75"/>
  <c r="C24" i="75"/>
  <c r="D24" i="75"/>
  <c r="F24" i="75"/>
  <c r="G24" i="75"/>
  <c r="H24" i="75"/>
  <c r="J24" i="75"/>
  <c r="K24" i="75"/>
  <c r="L24" i="75"/>
  <c r="N24" i="75"/>
  <c r="O24" i="75"/>
  <c r="P24" i="75"/>
  <c r="R24" i="75"/>
  <c r="S24" i="75"/>
  <c r="T24" i="75"/>
  <c r="V24" i="75"/>
  <c r="W24" i="75"/>
  <c r="X24" i="75"/>
  <c r="Z24" i="75"/>
  <c r="AA24" i="75"/>
  <c r="AB24" i="75"/>
  <c r="B25" i="75"/>
  <c r="C25" i="75"/>
  <c r="D25" i="75"/>
  <c r="F25" i="75"/>
  <c r="G25" i="75"/>
  <c r="H25" i="75"/>
  <c r="J25" i="75"/>
  <c r="K25" i="75"/>
  <c r="L25" i="75"/>
  <c r="N25" i="75"/>
  <c r="O25" i="75"/>
  <c r="P25" i="75"/>
  <c r="R25" i="75"/>
  <c r="S25" i="75"/>
  <c r="T25" i="75"/>
  <c r="V25" i="75"/>
  <c r="W25" i="75"/>
  <c r="X25" i="75"/>
  <c r="Z25" i="75"/>
  <c r="AA25" i="75"/>
  <c r="AB25" i="75"/>
  <c r="B26" i="75"/>
  <c r="C26" i="75"/>
  <c r="D26" i="75"/>
  <c r="F26" i="75"/>
  <c r="G26" i="75"/>
  <c r="H26" i="75"/>
  <c r="J26" i="75"/>
  <c r="K26" i="75"/>
  <c r="L26" i="75"/>
  <c r="N26" i="75"/>
  <c r="O26" i="75"/>
  <c r="P26" i="75"/>
  <c r="R26" i="75"/>
  <c r="S26" i="75"/>
  <c r="T26" i="75"/>
  <c r="V26" i="75"/>
  <c r="W26" i="75"/>
  <c r="X26" i="75"/>
  <c r="Z26" i="75"/>
  <c r="AA26" i="75"/>
  <c r="AB26" i="75"/>
  <c r="B27" i="75"/>
  <c r="C27" i="75"/>
  <c r="D27" i="75"/>
  <c r="F27" i="75"/>
  <c r="G27" i="75"/>
  <c r="H27" i="75"/>
  <c r="J27" i="75"/>
  <c r="K27" i="75"/>
  <c r="L27" i="75"/>
  <c r="N27" i="75"/>
  <c r="O27" i="75"/>
  <c r="P27" i="75"/>
  <c r="R27" i="75"/>
  <c r="S27" i="75"/>
  <c r="T27" i="75"/>
  <c r="V27" i="75"/>
  <c r="W27" i="75"/>
  <c r="X27" i="75"/>
  <c r="Z27" i="75"/>
  <c r="AA27" i="75"/>
  <c r="AB27" i="75"/>
  <c r="B28" i="75"/>
  <c r="C28" i="75"/>
  <c r="D28" i="75"/>
  <c r="F28" i="75"/>
  <c r="G28" i="75"/>
  <c r="H28" i="75"/>
  <c r="J28" i="75"/>
  <c r="K28" i="75"/>
  <c r="L28" i="75"/>
  <c r="N28" i="75"/>
  <c r="O28" i="75"/>
  <c r="P28" i="75"/>
  <c r="R28" i="75"/>
  <c r="S28" i="75"/>
  <c r="T28" i="75"/>
  <c r="V28" i="75"/>
  <c r="W28" i="75"/>
  <c r="X28" i="75"/>
  <c r="Z28" i="75"/>
  <c r="AA28" i="75"/>
  <c r="AB28" i="75"/>
  <c r="B29" i="75"/>
  <c r="C29" i="75"/>
  <c r="D29" i="75"/>
  <c r="F29" i="75"/>
  <c r="G29" i="75"/>
  <c r="H29" i="75"/>
  <c r="J29" i="75"/>
  <c r="K29" i="75"/>
  <c r="L29" i="75"/>
  <c r="N29" i="75"/>
  <c r="O29" i="75"/>
  <c r="P29" i="75"/>
  <c r="R29" i="75"/>
  <c r="S29" i="75"/>
  <c r="T29" i="75"/>
  <c r="V29" i="75"/>
  <c r="W29" i="75"/>
  <c r="X29" i="75"/>
  <c r="Z29" i="75"/>
  <c r="AA29" i="75"/>
  <c r="AB29" i="75"/>
  <c r="B30" i="75"/>
  <c r="C30" i="75"/>
  <c r="D30" i="75"/>
  <c r="F30" i="75"/>
  <c r="G30" i="75"/>
  <c r="H30" i="75"/>
  <c r="J30" i="75"/>
  <c r="K30" i="75"/>
  <c r="L30" i="75"/>
  <c r="N30" i="75"/>
  <c r="O30" i="75"/>
  <c r="P30" i="75"/>
  <c r="R30" i="75"/>
  <c r="S30" i="75"/>
  <c r="T30" i="75"/>
  <c r="V30" i="75"/>
  <c r="W30" i="75"/>
  <c r="X30" i="75"/>
  <c r="Z30" i="75"/>
  <c r="AA30" i="75"/>
  <c r="AB30" i="75"/>
  <c r="B31" i="75"/>
  <c r="C31" i="75"/>
  <c r="D31" i="75"/>
  <c r="F31" i="75"/>
  <c r="G31" i="75"/>
  <c r="H31" i="75"/>
  <c r="J31" i="75"/>
  <c r="K31" i="75"/>
  <c r="L31" i="75"/>
  <c r="N31" i="75"/>
  <c r="O31" i="75"/>
  <c r="P31" i="75"/>
  <c r="R31" i="75"/>
  <c r="S31" i="75"/>
  <c r="T31" i="75"/>
  <c r="V31" i="75"/>
  <c r="W31" i="75"/>
  <c r="X31" i="75"/>
  <c r="Z31" i="75"/>
  <c r="AA31" i="75"/>
  <c r="AB31" i="75"/>
  <c r="B32" i="75"/>
  <c r="C32" i="75"/>
  <c r="D32" i="75"/>
  <c r="F32" i="75"/>
  <c r="G32" i="75"/>
  <c r="H32" i="75"/>
  <c r="J32" i="75"/>
  <c r="K32" i="75"/>
  <c r="L32" i="75"/>
  <c r="N32" i="75"/>
  <c r="O32" i="75"/>
  <c r="P32" i="75"/>
  <c r="R32" i="75"/>
  <c r="S32" i="75"/>
  <c r="T32" i="75"/>
  <c r="V32" i="75"/>
  <c r="W32" i="75"/>
  <c r="X32" i="75"/>
  <c r="Z32" i="75"/>
  <c r="AA32" i="75"/>
  <c r="AB32" i="75"/>
  <c r="B33" i="75"/>
  <c r="C33" i="75"/>
  <c r="D33" i="75"/>
  <c r="F33" i="75"/>
  <c r="G33" i="75"/>
  <c r="H33" i="75"/>
  <c r="J33" i="75"/>
  <c r="K33" i="75"/>
  <c r="L33" i="75"/>
  <c r="N33" i="75"/>
  <c r="O33" i="75"/>
  <c r="P33" i="75"/>
  <c r="R33" i="75"/>
  <c r="S33" i="75"/>
  <c r="T33" i="75"/>
  <c r="V33" i="75"/>
  <c r="W33" i="75"/>
  <c r="X33" i="75"/>
  <c r="Z33" i="75"/>
  <c r="AA33" i="75"/>
  <c r="AB33" i="75"/>
  <c r="B34" i="75"/>
  <c r="C34" i="75"/>
  <c r="D34" i="75"/>
  <c r="F34" i="75"/>
  <c r="G34" i="75"/>
  <c r="H34" i="75"/>
  <c r="J34" i="75"/>
  <c r="K34" i="75"/>
  <c r="L34" i="75"/>
  <c r="N34" i="75"/>
  <c r="O34" i="75"/>
  <c r="P34" i="75"/>
  <c r="R34" i="75"/>
  <c r="S34" i="75"/>
  <c r="T34" i="75"/>
  <c r="V34" i="75"/>
  <c r="W34" i="75"/>
  <c r="X34" i="75"/>
  <c r="Z34" i="75"/>
  <c r="AA34" i="75"/>
  <c r="AB34" i="75"/>
  <c r="B35" i="75"/>
  <c r="C35" i="75"/>
  <c r="D35" i="75"/>
  <c r="F35" i="75"/>
  <c r="G35" i="75"/>
  <c r="H35" i="75"/>
  <c r="J35" i="75"/>
  <c r="K35" i="75"/>
  <c r="L35" i="75"/>
  <c r="N35" i="75"/>
  <c r="O35" i="75"/>
  <c r="P35" i="75"/>
  <c r="R35" i="75"/>
  <c r="S35" i="75"/>
  <c r="T35" i="75"/>
  <c r="V35" i="75"/>
  <c r="W35" i="75"/>
  <c r="X35" i="75"/>
  <c r="Z35" i="75"/>
  <c r="AA35" i="75"/>
  <c r="AB35" i="75"/>
  <c r="B36" i="75"/>
  <c r="C36" i="75"/>
  <c r="D36" i="75"/>
  <c r="F36" i="75"/>
  <c r="G36" i="75"/>
  <c r="H36" i="75"/>
  <c r="J36" i="75"/>
  <c r="K36" i="75"/>
  <c r="L36" i="75"/>
  <c r="N36" i="75"/>
  <c r="O36" i="75"/>
  <c r="P36" i="75"/>
  <c r="R36" i="75"/>
  <c r="S36" i="75"/>
  <c r="T36" i="75"/>
  <c r="V36" i="75"/>
  <c r="W36" i="75"/>
  <c r="X36" i="75"/>
  <c r="Z36" i="75"/>
  <c r="AA36" i="75"/>
  <c r="AB36" i="75"/>
  <c r="B37" i="75"/>
  <c r="C37" i="75"/>
  <c r="D37" i="75"/>
  <c r="F37" i="75"/>
  <c r="G37" i="75"/>
  <c r="H37" i="75"/>
  <c r="J37" i="75"/>
  <c r="K37" i="75"/>
  <c r="L37" i="75"/>
  <c r="N37" i="75"/>
  <c r="O37" i="75"/>
  <c r="P37" i="75"/>
  <c r="R37" i="75"/>
  <c r="S37" i="75"/>
  <c r="T37" i="75"/>
  <c r="V37" i="75"/>
  <c r="W37" i="75"/>
  <c r="X37" i="75"/>
  <c r="Z37" i="75"/>
  <c r="AA37" i="75"/>
  <c r="AB37" i="75"/>
  <c r="AB11" i="75"/>
  <c r="AA11" i="75"/>
  <c r="Z11" i="75"/>
  <c r="X11" i="75"/>
  <c r="W11" i="75"/>
  <c r="V11" i="75"/>
  <c r="T11" i="75"/>
  <c r="S11" i="75"/>
  <c r="R11" i="75"/>
  <c r="P11" i="75"/>
  <c r="O11" i="75"/>
  <c r="N11" i="75"/>
  <c r="L11" i="75"/>
  <c r="K11" i="75"/>
  <c r="J11" i="75"/>
  <c r="H11" i="75"/>
  <c r="G11" i="75"/>
  <c r="F11" i="75"/>
  <c r="D11" i="75"/>
  <c r="C11" i="75"/>
  <c r="B11" i="75"/>
  <c r="B12" i="76"/>
  <c r="C12" i="76"/>
  <c r="D12" i="76"/>
  <c r="F12" i="76"/>
  <c r="G12" i="76"/>
  <c r="H12" i="76"/>
  <c r="J12" i="76"/>
  <c r="K12" i="76"/>
  <c r="L12" i="76"/>
  <c r="N12" i="76"/>
  <c r="O12" i="76"/>
  <c r="P12" i="76"/>
  <c r="R12" i="76"/>
  <c r="S12" i="76"/>
  <c r="T12" i="76"/>
  <c r="V12" i="76"/>
  <c r="W12" i="76"/>
  <c r="X12" i="76"/>
  <c r="Z12" i="76"/>
  <c r="AA12" i="76"/>
  <c r="AB12" i="76"/>
  <c r="B13" i="76"/>
  <c r="C13" i="76"/>
  <c r="D13" i="76"/>
  <c r="F13" i="76"/>
  <c r="G13" i="76"/>
  <c r="H13" i="76"/>
  <c r="J13" i="76"/>
  <c r="K13" i="76"/>
  <c r="L13" i="76"/>
  <c r="N13" i="76"/>
  <c r="O13" i="76"/>
  <c r="P13" i="76"/>
  <c r="R13" i="76"/>
  <c r="S13" i="76"/>
  <c r="T13" i="76"/>
  <c r="V13" i="76"/>
  <c r="W13" i="76"/>
  <c r="X13" i="76"/>
  <c r="Z13" i="76"/>
  <c r="AA13" i="76"/>
  <c r="AB13" i="76"/>
  <c r="B14" i="76"/>
  <c r="C14" i="76"/>
  <c r="D14" i="76"/>
  <c r="F14" i="76"/>
  <c r="G14" i="76"/>
  <c r="H14" i="76"/>
  <c r="J14" i="76"/>
  <c r="K14" i="76"/>
  <c r="L14" i="76"/>
  <c r="N14" i="76"/>
  <c r="O14" i="76"/>
  <c r="P14" i="76"/>
  <c r="R14" i="76"/>
  <c r="S14" i="76"/>
  <c r="T14" i="76"/>
  <c r="V14" i="76"/>
  <c r="W14" i="76"/>
  <c r="X14" i="76"/>
  <c r="Z14" i="76"/>
  <c r="AA14" i="76"/>
  <c r="AB14" i="76"/>
  <c r="B15" i="76"/>
  <c r="C15" i="76"/>
  <c r="D15" i="76"/>
  <c r="F15" i="76"/>
  <c r="G15" i="76"/>
  <c r="H15" i="76"/>
  <c r="J15" i="76"/>
  <c r="K15" i="76"/>
  <c r="L15" i="76"/>
  <c r="N15" i="76"/>
  <c r="O15" i="76"/>
  <c r="P15" i="76"/>
  <c r="R15" i="76"/>
  <c r="S15" i="76"/>
  <c r="T15" i="76"/>
  <c r="V15" i="76"/>
  <c r="W15" i="76"/>
  <c r="X15" i="76"/>
  <c r="Z15" i="76"/>
  <c r="AA15" i="76"/>
  <c r="AB15" i="76"/>
  <c r="B16" i="76"/>
  <c r="C16" i="76"/>
  <c r="D16" i="76"/>
  <c r="F16" i="76"/>
  <c r="G16" i="76"/>
  <c r="H16" i="76"/>
  <c r="J16" i="76"/>
  <c r="K16" i="76"/>
  <c r="L16" i="76"/>
  <c r="N16" i="76"/>
  <c r="O16" i="76"/>
  <c r="P16" i="76"/>
  <c r="R16" i="76"/>
  <c r="S16" i="76"/>
  <c r="T16" i="76"/>
  <c r="V16" i="76"/>
  <c r="W16" i="76"/>
  <c r="X16" i="76"/>
  <c r="Z16" i="76"/>
  <c r="AA16" i="76"/>
  <c r="AB16" i="76"/>
  <c r="B17" i="76"/>
  <c r="C17" i="76"/>
  <c r="D17" i="76"/>
  <c r="F17" i="76"/>
  <c r="G17" i="76"/>
  <c r="H17" i="76"/>
  <c r="J17" i="76"/>
  <c r="K17" i="76"/>
  <c r="L17" i="76"/>
  <c r="N17" i="76"/>
  <c r="O17" i="76"/>
  <c r="P17" i="76"/>
  <c r="R17" i="76"/>
  <c r="S17" i="76"/>
  <c r="T17" i="76"/>
  <c r="V17" i="76"/>
  <c r="W17" i="76"/>
  <c r="X17" i="76"/>
  <c r="Z17" i="76"/>
  <c r="AA17" i="76"/>
  <c r="AB17" i="76"/>
  <c r="B18" i="76"/>
  <c r="C18" i="76"/>
  <c r="D18" i="76"/>
  <c r="F18" i="76"/>
  <c r="G18" i="76"/>
  <c r="H18" i="76"/>
  <c r="J18" i="76"/>
  <c r="K18" i="76"/>
  <c r="L18" i="76"/>
  <c r="N18" i="76"/>
  <c r="O18" i="76"/>
  <c r="P18" i="76"/>
  <c r="R18" i="76"/>
  <c r="S18" i="76"/>
  <c r="T18" i="76"/>
  <c r="V18" i="76"/>
  <c r="W18" i="76"/>
  <c r="X18" i="76"/>
  <c r="Z18" i="76"/>
  <c r="AA18" i="76"/>
  <c r="AB18" i="76"/>
  <c r="B19" i="76"/>
  <c r="C19" i="76"/>
  <c r="D19" i="76"/>
  <c r="F19" i="76"/>
  <c r="G19" i="76"/>
  <c r="H19" i="76"/>
  <c r="J19" i="76"/>
  <c r="K19" i="76"/>
  <c r="L19" i="76"/>
  <c r="N19" i="76"/>
  <c r="O19" i="76"/>
  <c r="P19" i="76"/>
  <c r="R19" i="76"/>
  <c r="S19" i="76"/>
  <c r="T19" i="76"/>
  <c r="V19" i="76"/>
  <c r="W19" i="76"/>
  <c r="X19" i="76"/>
  <c r="Z19" i="76"/>
  <c r="AA19" i="76"/>
  <c r="AB19" i="76"/>
  <c r="B20" i="76"/>
  <c r="C20" i="76"/>
  <c r="D20" i="76"/>
  <c r="F20" i="76"/>
  <c r="G20" i="76"/>
  <c r="H20" i="76"/>
  <c r="J20" i="76"/>
  <c r="K20" i="76"/>
  <c r="L20" i="76"/>
  <c r="N20" i="76"/>
  <c r="O20" i="76"/>
  <c r="P20" i="76"/>
  <c r="R20" i="76"/>
  <c r="S20" i="76"/>
  <c r="T20" i="76"/>
  <c r="V20" i="76"/>
  <c r="W20" i="76"/>
  <c r="X20" i="76"/>
  <c r="Z20" i="76"/>
  <c r="AA20" i="76"/>
  <c r="AB20" i="76"/>
  <c r="B21" i="76"/>
  <c r="C21" i="76"/>
  <c r="D21" i="76"/>
  <c r="F21" i="76"/>
  <c r="G21" i="76"/>
  <c r="H21" i="76"/>
  <c r="J21" i="76"/>
  <c r="K21" i="76"/>
  <c r="L21" i="76"/>
  <c r="N21" i="76"/>
  <c r="O21" i="76"/>
  <c r="P21" i="76"/>
  <c r="R21" i="76"/>
  <c r="S21" i="76"/>
  <c r="T21" i="76"/>
  <c r="V21" i="76"/>
  <c r="W21" i="76"/>
  <c r="X21" i="76"/>
  <c r="Z21" i="76"/>
  <c r="AA21" i="76"/>
  <c r="AB21" i="76"/>
  <c r="B22" i="76"/>
  <c r="C22" i="76"/>
  <c r="D22" i="76"/>
  <c r="F22" i="76"/>
  <c r="G22" i="76"/>
  <c r="H22" i="76"/>
  <c r="J22" i="76"/>
  <c r="K22" i="76"/>
  <c r="L22" i="76"/>
  <c r="N22" i="76"/>
  <c r="O22" i="76"/>
  <c r="P22" i="76"/>
  <c r="R22" i="76"/>
  <c r="S22" i="76"/>
  <c r="T22" i="76"/>
  <c r="V22" i="76"/>
  <c r="W22" i="76"/>
  <c r="X22" i="76"/>
  <c r="Z22" i="76"/>
  <c r="AA22" i="76"/>
  <c r="AB22" i="76"/>
  <c r="B23" i="76"/>
  <c r="C23" i="76"/>
  <c r="D23" i="76"/>
  <c r="F23" i="76"/>
  <c r="G23" i="76"/>
  <c r="H23" i="76"/>
  <c r="J23" i="76"/>
  <c r="K23" i="76"/>
  <c r="L23" i="76"/>
  <c r="N23" i="76"/>
  <c r="O23" i="76"/>
  <c r="P23" i="76"/>
  <c r="R23" i="76"/>
  <c r="S23" i="76"/>
  <c r="T23" i="76"/>
  <c r="V23" i="76"/>
  <c r="W23" i="76"/>
  <c r="X23" i="76"/>
  <c r="Z23" i="76"/>
  <c r="AA23" i="76"/>
  <c r="AB23" i="76"/>
  <c r="B24" i="76"/>
  <c r="C24" i="76"/>
  <c r="D24" i="76"/>
  <c r="F24" i="76"/>
  <c r="G24" i="76"/>
  <c r="H24" i="76"/>
  <c r="J24" i="76"/>
  <c r="K24" i="76"/>
  <c r="L24" i="76"/>
  <c r="N24" i="76"/>
  <c r="O24" i="76"/>
  <c r="P24" i="76"/>
  <c r="R24" i="76"/>
  <c r="S24" i="76"/>
  <c r="T24" i="76"/>
  <c r="V24" i="76"/>
  <c r="W24" i="76"/>
  <c r="X24" i="76"/>
  <c r="Z24" i="76"/>
  <c r="AA24" i="76"/>
  <c r="AB24" i="76"/>
  <c r="B25" i="76"/>
  <c r="C25" i="76"/>
  <c r="D25" i="76"/>
  <c r="F25" i="76"/>
  <c r="G25" i="76"/>
  <c r="H25" i="76"/>
  <c r="J25" i="76"/>
  <c r="K25" i="76"/>
  <c r="L25" i="76"/>
  <c r="N25" i="76"/>
  <c r="O25" i="76"/>
  <c r="P25" i="76"/>
  <c r="R25" i="76"/>
  <c r="S25" i="76"/>
  <c r="T25" i="76"/>
  <c r="V25" i="76"/>
  <c r="W25" i="76"/>
  <c r="X25" i="76"/>
  <c r="Z25" i="76"/>
  <c r="AA25" i="76"/>
  <c r="AB25" i="76"/>
  <c r="B26" i="76"/>
  <c r="C26" i="76"/>
  <c r="D26" i="76"/>
  <c r="F26" i="76"/>
  <c r="G26" i="76"/>
  <c r="H26" i="76"/>
  <c r="J26" i="76"/>
  <c r="K26" i="76"/>
  <c r="L26" i="76"/>
  <c r="N26" i="76"/>
  <c r="O26" i="76"/>
  <c r="P26" i="76"/>
  <c r="R26" i="76"/>
  <c r="S26" i="76"/>
  <c r="T26" i="76"/>
  <c r="V26" i="76"/>
  <c r="W26" i="76"/>
  <c r="X26" i="76"/>
  <c r="Z26" i="76"/>
  <c r="AA26" i="76"/>
  <c r="AB26" i="76"/>
  <c r="B27" i="76"/>
  <c r="C27" i="76"/>
  <c r="D27" i="76"/>
  <c r="F27" i="76"/>
  <c r="G27" i="76"/>
  <c r="H27" i="76"/>
  <c r="J27" i="76"/>
  <c r="K27" i="76"/>
  <c r="L27" i="76"/>
  <c r="N27" i="76"/>
  <c r="O27" i="76"/>
  <c r="P27" i="76"/>
  <c r="R27" i="76"/>
  <c r="S27" i="76"/>
  <c r="T27" i="76"/>
  <c r="V27" i="76"/>
  <c r="W27" i="76"/>
  <c r="X27" i="76"/>
  <c r="Z27" i="76"/>
  <c r="AA27" i="76"/>
  <c r="AB27" i="76"/>
  <c r="B28" i="76"/>
  <c r="C28" i="76"/>
  <c r="D28" i="76"/>
  <c r="F28" i="76"/>
  <c r="G28" i="76"/>
  <c r="H28" i="76"/>
  <c r="J28" i="76"/>
  <c r="K28" i="76"/>
  <c r="L28" i="76"/>
  <c r="N28" i="76"/>
  <c r="O28" i="76"/>
  <c r="P28" i="76"/>
  <c r="R28" i="76"/>
  <c r="S28" i="76"/>
  <c r="T28" i="76"/>
  <c r="V28" i="76"/>
  <c r="W28" i="76"/>
  <c r="X28" i="76"/>
  <c r="Z28" i="76"/>
  <c r="AA28" i="76"/>
  <c r="AB28" i="76"/>
  <c r="B29" i="76"/>
  <c r="C29" i="76"/>
  <c r="D29" i="76"/>
  <c r="F29" i="76"/>
  <c r="G29" i="76"/>
  <c r="H29" i="76"/>
  <c r="J29" i="76"/>
  <c r="K29" i="76"/>
  <c r="L29" i="76"/>
  <c r="N29" i="76"/>
  <c r="O29" i="76"/>
  <c r="P29" i="76"/>
  <c r="R29" i="76"/>
  <c r="S29" i="76"/>
  <c r="T29" i="76"/>
  <c r="V29" i="76"/>
  <c r="W29" i="76"/>
  <c r="X29" i="76"/>
  <c r="Z29" i="76"/>
  <c r="AA29" i="76"/>
  <c r="AB29" i="76"/>
  <c r="B30" i="76"/>
  <c r="C30" i="76"/>
  <c r="D30" i="76"/>
  <c r="F30" i="76"/>
  <c r="G30" i="76"/>
  <c r="H30" i="76"/>
  <c r="J30" i="76"/>
  <c r="K30" i="76"/>
  <c r="L30" i="76"/>
  <c r="N30" i="76"/>
  <c r="O30" i="76"/>
  <c r="P30" i="76"/>
  <c r="R30" i="76"/>
  <c r="S30" i="76"/>
  <c r="T30" i="76"/>
  <c r="V30" i="76"/>
  <c r="W30" i="76"/>
  <c r="X30" i="76"/>
  <c r="Z30" i="76"/>
  <c r="AA30" i="76"/>
  <c r="AB30" i="76"/>
  <c r="B31" i="76"/>
  <c r="C31" i="76"/>
  <c r="D31" i="76"/>
  <c r="F31" i="76"/>
  <c r="G31" i="76"/>
  <c r="H31" i="76"/>
  <c r="J31" i="76"/>
  <c r="K31" i="76"/>
  <c r="L31" i="76"/>
  <c r="N31" i="76"/>
  <c r="O31" i="76"/>
  <c r="P31" i="76"/>
  <c r="R31" i="76"/>
  <c r="S31" i="76"/>
  <c r="T31" i="76"/>
  <c r="V31" i="76"/>
  <c r="W31" i="76"/>
  <c r="X31" i="76"/>
  <c r="Z31" i="76"/>
  <c r="AA31" i="76"/>
  <c r="AB31" i="76"/>
  <c r="B32" i="76"/>
  <c r="C32" i="76"/>
  <c r="D32" i="76"/>
  <c r="F32" i="76"/>
  <c r="G32" i="76"/>
  <c r="H32" i="76"/>
  <c r="J32" i="76"/>
  <c r="K32" i="76"/>
  <c r="L32" i="76"/>
  <c r="N32" i="76"/>
  <c r="O32" i="76"/>
  <c r="P32" i="76"/>
  <c r="R32" i="76"/>
  <c r="S32" i="76"/>
  <c r="T32" i="76"/>
  <c r="V32" i="76"/>
  <c r="W32" i="76"/>
  <c r="X32" i="76"/>
  <c r="Z32" i="76"/>
  <c r="AA32" i="76"/>
  <c r="AB32" i="76"/>
  <c r="B33" i="76"/>
  <c r="C33" i="76"/>
  <c r="D33" i="76"/>
  <c r="F33" i="76"/>
  <c r="G33" i="76"/>
  <c r="H33" i="76"/>
  <c r="J33" i="76"/>
  <c r="K33" i="76"/>
  <c r="L33" i="76"/>
  <c r="N33" i="76"/>
  <c r="O33" i="76"/>
  <c r="P33" i="76"/>
  <c r="R33" i="76"/>
  <c r="S33" i="76"/>
  <c r="T33" i="76"/>
  <c r="V33" i="76"/>
  <c r="W33" i="76"/>
  <c r="X33" i="76"/>
  <c r="Z33" i="76"/>
  <c r="AA33" i="76"/>
  <c r="AB33" i="76"/>
  <c r="B34" i="76"/>
  <c r="C34" i="76"/>
  <c r="D34" i="76"/>
  <c r="F34" i="76"/>
  <c r="G34" i="76"/>
  <c r="H34" i="76"/>
  <c r="J34" i="76"/>
  <c r="K34" i="76"/>
  <c r="L34" i="76"/>
  <c r="N34" i="76"/>
  <c r="O34" i="76"/>
  <c r="P34" i="76"/>
  <c r="R34" i="76"/>
  <c r="S34" i="76"/>
  <c r="T34" i="76"/>
  <c r="V34" i="76"/>
  <c r="W34" i="76"/>
  <c r="X34" i="76"/>
  <c r="Z34" i="76"/>
  <c r="AA34" i="76"/>
  <c r="AB34" i="76"/>
  <c r="B35" i="76"/>
  <c r="C35" i="76"/>
  <c r="D35" i="76"/>
  <c r="F35" i="76"/>
  <c r="G35" i="76"/>
  <c r="H35" i="76"/>
  <c r="J35" i="76"/>
  <c r="K35" i="76"/>
  <c r="L35" i="76"/>
  <c r="N35" i="76"/>
  <c r="O35" i="76"/>
  <c r="P35" i="76"/>
  <c r="R35" i="76"/>
  <c r="S35" i="76"/>
  <c r="T35" i="76"/>
  <c r="V35" i="76"/>
  <c r="W35" i="76"/>
  <c r="X35" i="76"/>
  <c r="Z35" i="76"/>
  <c r="AA35" i="76"/>
  <c r="AB35" i="76"/>
  <c r="B36" i="76"/>
  <c r="C36" i="76"/>
  <c r="D36" i="76"/>
  <c r="F36" i="76"/>
  <c r="G36" i="76"/>
  <c r="H36" i="76"/>
  <c r="J36" i="76"/>
  <c r="K36" i="76"/>
  <c r="L36" i="76"/>
  <c r="N36" i="76"/>
  <c r="O36" i="76"/>
  <c r="P36" i="76"/>
  <c r="R36" i="76"/>
  <c r="S36" i="76"/>
  <c r="T36" i="76"/>
  <c r="V36" i="76"/>
  <c r="W36" i="76"/>
  <c r="X36" i="76"/>
  <c r="Z36" i="76"/>
  <c r="AA36" i="76"/>
  <c r="AB36" i="76"/>
  <c r="B37" i="76"/>
  <c r="C37" i="76"/>
  <c r="D37" i="76"/>
  <c r="F37" i="76"/>
  <c r="G37" i="76"/>
  <c r="H37" i="76"/>
  <c r="J37" i="76"/>
  <c r="K37" i="76"/>
  <c r="L37" i="76"/>
  <c r="N37" i="76"/>
  <c r="O37" i="76"/>
  <c r="P37" i="76"/>
  <c r="R37" i="76"/>
  <c r="S37" i="76"/>
  <c r="T37" i="76"/>
  <c r="V37" i="76"/>
  <c r="W37" i="76"/>
  <c r="X37" i="76"/>
  <c r="Z37" i="76"/>
  <c r="AA37" i="76"/>
  <c r="AB37" i="76"/>
  <c r="AB11" i="76"/>
  <c r="AA11" i="76"/>
  <c r="Z11" i="76"/>
  <c r="X11" i="76"/>
  <c r="W11" i="76"/>
  <c r="V11" i="76"/>
  <c r="T11" i="76"/>
  <c r="S11" i="76"/>
  <c r="R11" i="76"/>
  <c r="P11" i="76"/>
  <c r="O11" i="76"/>
  <c r="N11" i="76"/>
  <c r="L11" i="76"/>
  <c r="K11" i="76"/>
  <c r="J11" i="76"/>
  <c r="H11" i="76"/>
  <c r="G11" i="76"/>
  <c r="F11" i="76"/>
  <c r="D11" i="76"/>
  <c r="C11" i="76"/>
  <c r="B11" i="76"/>
  <c r="AB10" i="102"/>
  <c r="AA10" i="102"/>
  <c r="Z10" i="102"/>
  <c r="X10" i="102"/>
  <c r="W10" i="102"/>
  <c r="V10" i="102"/>
  <c r="T10" i="102"/>
  <c r="S10" i="102"/>
  <c r="R10" i="102"/>
  <c r="P10" i="102"/>
  <c r="O10" i="102"/>
  <c r="N10" i="102"/>
  <c r="L10" i="102"/>
  <c r="K10" i="102"/>
  <c r="J10" i="102"/>
  <c r="H10" i="102"/>
  <c r="G10" i="102"/>
  <c r="F10" i="102"/>
  <c r="AB43" i="73"/>
  <c r="AA43" i="73"/>
  <c r="Z43" i="73"/>
  <c r="X43" i="73"/>
  <c r="W43" i="73"/>
  <c r="V43" i="73"/>
  <c r="T43" i="73"/>
  <c r="S43" i="73"/>
  <c r="R43" i="73"/>
  <c r="P43" i="73"/>
  <c r="O43" i="73"/>
  <c r="N43" i="73"/>
  <c r="L43" i="73"/>
  <c r="K43" i="73"/>
  <c r="J43" i="73"/>
  <c r="H43" i="73"/>
  <c r="G43" i="73"/>
  <c r="F43" i="73"/>
  <c r="D43" i="73"/>
  <c r="C43" i="73"/>
  <c r="B43" i="73"/>
  <c r="AB42" i="73"/>
  <c r="AA42" i="73"/>
  <c r="Z42" i="73"/>
  <c r="X42" i="73"/>
  <c r="W42" i="73"/>
  <c r="V42" i="73"/>
  <c r="T42" i="73"/>
  <c r="S42" i="73"/>
  <c r="R42" i="73"/>
  <c r="P42" i="73"/>
  <c r="O42" i="73"/>
  <c r="N42" i="73"/>
  <c r="L42" i="73"/>
  <c r="K42" i="73"/>
  <c r="J42" i="73"/>
  <c r="H42" i="73"/>
  <c r="G42" i="73"/>
  <c r="F42" i="73"/>
  <c r="D42" i="73"/>
  <c r="C42" i="73"/>
  <c r="B42" i="73"/>
  <c r="AB38" i="73"/>
  <c r="AA38" i="73"/>
  <c r="Z38" i="73"/>
  <c r="X38" i="73"/>
  <c r="W38" i="73"/>
  <c r="V38" i="73"/>
  <c r="T38" i="73"/>
  <c r="S38" i="73"/>
  <c r="R38" i="73"/>
  <c r="P38" i="73"/>
  <c r="O38" i="73"/>
  <c r="N38" i="73"/>
  <c r="L38" i="73"/>
  <c r="K38" i="73"/>
  <c r="J38" i="73"/>
  <c r="H38" i="73"/>
  <c r="G38" i="73"/>
  <c r="F38" i="73"/>
  <c r="D38" i="73"/>
  <c r="C38" i="73"/>
  <c r="B38" i="73"/>
  <c r="AB37" i="73"/>
  <c r="AA37" i="73"/>
  <c r="Z37" i="73"/>
  <c r="X37" i="73"/>
  <c r="W37" i="73"/>
  <c r="V37" i="73"/>
  <c r="T37" i="73"/>
  <c r="S37" i="73"/>
  <c r="R37" i="73"/>
  <c r="P37" i="73"/>
  <c r="O37" i="73"/>
  <c r="N37" i="73"/>
  <c r="L37" i="73"/>
  <c r="K37" i="73"/>
  <c r="J37" i="73"/>
  <c r="H37" i="73"/>
  <c r="G37" i="73"/>
  <c r="F37" i="73"/>
  <c r="D37" i="73"/>
  <c r="C37" i="73"/>
  <c r="B37" i="73"/>
  <c r="AB36" i="73"/>
  <c r="AA36" i="73"/>
  <c r="Z36" i="73"/>
  <c r="X36" i="73"/>
  <c r="W36" i="73"/>
  <c r="V36" i="73"/>
  <c r="T36" i="73"/>
  <c r="S36" i="73"/>
  <c r="R36" i="73"/>
  <c r="P36" i="73"/>
  <c r="O36" i="73"/>
  <c r="N36" i="73"/>
  <c r="L36" i="73"/>
  <c r="K36" i="73"/>
  <c r="J36" i="73"/>
  <c r="H36" i="73"/>
  <c r="G36" i="73"/>
  <c r="F36" i="73"/>
  <c r="D36" i="73"/>
  <c r="C36" i="73"/>
  <c r="B36" i="73"/>
  <c r="AB43" i="100"/>
  <c r="AA43" i="100"/>
  <c r="Z43" i="100"/>
  <c r="X43" i="100"/>
  <c r="W43" i="100"/>
  <c r="V43" i="100"/>
  <c r="T43" i="100"/>
  <c r="S43" i="100"/>
  <c r="R43" i="100"/>
  <c r="P43" i="100"/>
  <c r="O43" i="100"/>
  <c r="N43" i="100"/>
  <c r="L43" i="100"/>
  <c r="K43" i="100"/>
  <c r="J43" i="100"/>
  <c r="H43" i="100"/>
  <c r="G43" i="100"/>
  <c r="F43" i="100"/>
  <c r="D43" i="100"/>
  <c r="C43" i="100"/>
  <c r="B43" i="100"/>
  <c r="AB42" i="100"/>
  <c r="AA42" i="100"/>
  <c r="Z42" i="100"/>
  <c r="X42" i="100"/>
  <c r="W42" i="100"/>
  <c r="V42" i="100"/>
  <c r="T42" i="100"/>
  <c r="S42" i="100"/>
  <c r="R42" i="100"/>
  <c r="P42" i="100"/>
  <c r="O42" i="100"/>
  <c r="N42" i="100"/>
  <c r="L42" i="100"/>
  <c r="K42" i="100"/>
  <c r="J42" i="100"/>
  <c r="H42" i="100"/>
  <c r="G42" i="100"/>
  <c r="F42" i="100"/>
  <c r="D42" i="100"/>
  <c r="C42" i="100"/>
  <c r="B42" i="100"/>
  <c r="AB38" i="100"/>
  <c r="AA38" i="100"/>
  <c r="Z38" i="100"/>
  <c r="X38" i="100"/>
  <c r="W38" i="100"/>
  <c r="V38" i="100"/>
  <c r="T38" i="100"/>
  <c r="S38" i="100"/>
  <c r="R38" i="100"/>
  <c r="P38" i="100"/>
  <c r="O38" i="100"/>
  <c r="N38" i="100"/>
  <c r="L38" i="100"/>
  <c r="K38" i="100"/>
  <c r="J38" i="100"/>
  <c r="H38" i="100"/>
  <c r="G38" i="100"/>
  <c r="F38" i="100"/>
  <c r="D38" i="100"/>
  <c r="C38" i="100"/>
  <c r="B38" i="100"/>
  <c r="AB37" i="100"/>
  <c r="AA37" i="100"/>
  <c r="Z37" i="100"/>
  <c r="X37" i="100"/>
  <c r="W37" i="100"/>
  <c r="V37" i="100"/>
  <c r="T37" i="100"/>
  <c r="S37" i="100"/>
  <c r="R37" i="100"/>
  <c r="P37" i="100"/>
  <c r="O37" i="100"/>
  <c r="N37" i="100"/>
  <c r="L37" i="100"/>
  <c r="K37" i="100"/>
  <c r="J37" i="100"/>
  <c r="H37" i="100"/>
  <c r="G37" i="100"/>
  <c r="F37" i="100"/>
  <c r="D37" i="100"/>
  <c r="C37" i="100"/>
  <c r="B37" i="100"/>
  <c r="AB36" i="100"/>
  <c r="AA36" i="100"/>
  <c r="Z36" i="100"/>
  <c r="X36" i="100"/>
  <c r="W36" i="100"/>
  <c r="V36" i="100"/>
  <c r="T36" i="100"/>
  <c r="S36" i="100"/>
  <c r="R36" i="100"/>
  <c r="P36" i="100"/>
  <c r="O36" i="100"/>
  <c r="N36" i="100"/>
  <c r="L36" i="100"/>
  <c r="K36" i="100"/>
  <c r="J36" i="100"/>
  <c r="H36" i="100"/>
  <c r="G36" i="100"/>
  <c r="F36" i="100"/>
  <c r="D36" i="100"/>
  <c r="C36" i="100"/>
  <c r="B36" i="100"/>
  <c r="AB22" i="100"/>
  <c r="AA22" i="100"/>
  <c r="Z22" i="100"/>
  <c r="X22" i="100"/>
  <c r="W22" i="100"/>
  <c r="W10" i="100" s="1"/>
  <c r="V22" i="100"/>
  <c r="T22" i="100"/>
  <c r="S22" i="100"/>
  <c r="R22" i="100"/>
  <c r="P22" i="100"/>
  <c r="O22" i="100"/>
  <c r="N22" i="100"/>
  <c r="L22" i="100"/>
  <c r="L10" i="100" s="1"/>
  <c r="K22" i="100"/>
  <c r="J22" i="100"/>
  <c r="H22" i="100"/>
  <c r="G22" i="100"/>
  <c r="F22" i="100"/>
  <c r="D22" i="100"/>
  <c r="C22" i="100"/>
  <c r="B22" i="100"/>
  <c r="B10" i="100" s="1"/>
  <c r="AB16" i="100"/>
  <c r="AA16" i="100"/>
  <c r="Z16" i="100"/>
  <c r="X16" i="100"/>
  <c r="W16" i="100"/>
  <c r="V16" i="100"/>
  <c r="T16" i="100"/>
  <c r="T10" i="100" s="1"/>
  <c r="S16" i="100"/>
  <c r="R16" i="100"/>
  <c r="P16" i="100"/>
  <c r="O16" i="100"/>
  <c r="N16" i="100"/>
  <c r="L16" i="100"/>
  <c r="K16" i="100"/>
  <c r="J16" i="100"/>
  <c r="H16" i="100"/>
  <c r="H10" i="100" s="1"/>
  <c r="G16" i="100"/>
  <c r="F16" i="100"/>
  <c r="D16" i="100"/>
  <c r="C16" i="100"/>
  <c r="B16" i="100"/>
  <c r="AB13" i="100"/>
  <c r="AA13" i="100"/>
  <c r="Z13" i="100"/>
  <c r="X13" i="100"/>
  <c r="W13" i="100"/>
  <c r="V13" i="100"/>
  <c r="T13" i="100"/>
  <c r="S13" i="100"/>
  <c r="R13" i="100"/>
  <c r="P13" i="100"/>
  <c r="O13" i="100"/>
  <c r="N13" i="100"/>
  <c r="L13" i="100"/>
  <c r="K13" i="100"/>
  <c r="J13" i="100"/>
  <c r="H13" i="100"/>
  <c r="G13" i="100"/>
  <c r="F13" i="100"/>
  <c r="D13" i="100"/>
  <c r="C13" i="100"/>
  <c r="B13" i="100"/>
  <c r="AB12" i="100"/>
  <c r="AA12" i="100"/>
  <c r="Z12" i="100"/>
  <c r="X12" i="100"/>
  <c r="W12" i="100"/>
  <c r="V12" i="100"/>
  <c r="T12" i="100"/>
  <c r="S12" i="100"/>
  <c r="R12" i="100"/>
  <c r="P12" i="100"/>
  <c r="O12" i="100"/>
  <c r="N12" i="100"/>
  <c r="L12" i="100"/>
  <c r="K12" i="100"/>
  <c r="J12" i="100"/>
  <c r="H12" i="100"/>
  <c r="G12" i="100"/>
  <c r="F12" i="100"/>
  <c r="D12" i="100"/>
  <c r="C12" i="100"/>
  <c r="B12" i="100"/>
  <c r="AB11" i="100"/>
  <c r="AA11" i="100"/>
  <c r="Z11" i="100"/>
  <c r="X11" i="100"/>
  <c r="W11" i="100"/>
  <c r="V11" i="100"/>
  <c r="T11" i="100"/>
  <c r="S11" i="100"/>
  <c r="R11" i="100"/>
  <c r="P11" i="100"/>
  <c r="O11" i="100"/>
  <c r="N11" i="100"/>
  <c r="L11" i="100"/>
  <c r="K11" i="100"/>
  <c r="J11" i="100"/>
  <c r="H11" i="100"/>
  <c r="G11" i="100"/>
  <c r="F11" i="100"/>
  <c r="D11" i="100"/>
  <c r="C11" i="100"/>
  <c r="B11" i="100"/>
  <c r="AA10" i="100"/>
  <c r="P10" i="100"/>
  <c r="G42" i="104" l="1"/>
  <c r="T10" i="103"/>
  <c r="J10" i="103"/>
  <c r="N22" i="104"/>
  <c r="N10" i="104" s="1"/>
  <c r="G10" i="103"/>
  <c r="R10" i="103"/>
  <c r="AB10" i="103"/>
  <c r="K10" i="103"/>
  <c r="V10" i="103"/>
  <c r="F10" i="103"/>
  <c r="C37" i="104"/>
  <c r="T36" i="104"/>
  <c r="W36" i="104"/>
  <c r="Z36" i="104"/>
  <c r="AB38" i="104"/>
  <c r="H38" i="104"/>
  <c r="T37" i="104"/>
  <c r="C12" i="104"/>
  <c r="X12" i="104"/>
  <c r="K12" i="104"/>
  <c r="K22" i="104"/>
  <c r="O12" i="104"/>
  <c r="S22" i="104"/>
  <c r="R11" i="104"/>
  <c r="W11" i="104"/>
  <c r="K37" i="104"/>
  <c r="G11" i="104"/>
  <c r="AB13" i="104"/>
  <c r="X11" i="104"/>
  <c r="V12" i="104"/>
  <c r="AB16" i="104"/>
  <c r="C22" i="104"/>
  <c r="N11" i="104"/>
  <c r="X22" i="104"/>
  <c r="G22" i="104"/>
  <c r="AB22" i="104"/>
  <c r="D38" i="104"/>
  <c r="H36" i="104"/>
  <c r="K36" i="104"/>
  <c r="N36" i="104"/>
  <c r="P38" i="104"/>
  <c r="S38" i="104"/>
  <c r="V38" i="104"/>
  <c r="AB37" i="104"/>
  <c r="R42" i="104"/>
  <c r="AB42" i="104"/>
  <c r="K43" i="104"/>
  <c r="V43" i="104"/>
  <c r="K16" i="104"/>
  <c r="N16" i="104"/>
  <c r="W16" i="104"/>
  <c r="D22" i="104"/>
  <c r="O22" i="104"/>
  <c r="O10" i="104" s="1"/>
  <c r="Z11" i="104"/>
  <c r="R43" i="104"/>
  <c r="Z37" i="104"/>
  <c r="C43" i="104"/>
  <c r="N43" i="104"/>
  <c r="F10" i="100"/>
  <c r="S10" i="100"/>
  <c r="J42" i="104"/>
  <c r="T42" i="104"/>
  <c r="L38" i="104"/>
  <c r="O36" i="104"/>
  <c r="J37" i="104"/>
  <c r="X38" i="104"/>
  <c r="K10" i="100"/>
  <c r="V10" i="100"/>
  <c r="T11" i="104"/>
  <c r="AB12" i="104"/>
  <c r="D16" i="104"/>
  <c r="C36" i="104"/>
  <c r="N42" i="104"/>
  <c r="X43" i="104"/>
  <c r="G16" i="104"/>
  <c r="G10" i="104" s="1"/>
  <c r="J11" i="104"/>
  <c r="J16" i="104"/>
  <c r="D37" i="104"/>
  <c r="AB43" i="104"/>
  <c r="F37" i="104"/>
  <c r="L16" i="104"/>
  <c r="L10" i="104" s="1"/>
  <c r="R36" i="104"/>
  <c r="T38" i="104"/>
  <c r="W38" i="104"/>
  <c r="L11" i="104"/>
  <c r="N12" i="104"/>
  <c r="H13" i="104"/>
  <c r="W13" i="104"/>
  <c r="R16" i="104"/>
  <c r="R10" i="104" s="1"/>
  <c r="C42" i="104"/>
  <c r="X42" i="104"/>
  <c r="K42" i="104"/>
  <c r="V42" i="104"/>
  <c r="D43" i="104"/>
  <c r="Z43" i="104"/>
  <c r="Z10" i="100"/>
  <c r="D10" i="100"/>
  <c r="X13" i="104"/>
  <c r="X16" i="104"/>
  <c r="X10" i="104" s="1"/>
  <c r="D36" i="104"/>
  <c r="F38" i="104"/>
  <c r="O37" i="104"/>
  <c r="AA16" i="104"/>
  <c r="L42" i="104"/>
  <c r="F43" i="104"/>
  <c r="P43" i="104"/>
  <c r="W10" i="104"/>
  <c r="AA42" i="104"/>
  <c r="D10" i="105"/>
  <c r="B10" i="105"/>
  <c r="D11" i="104"/>
  <c r="Z22" i="104"/>
  <c r="F22" i="104"/>
  <c r="F10" i="104" s="1"/>
  <c r="P22" i="104"/>
  <c r="S12" i="104"/>
  <c r="H12" i="104"/>
  <c r="D42" i="104"/>
  <c r="O42" i="104"/>
  <c r="Z42" i="104"/>
  <c r="H43" i="104"/>
  <c r="S43" i="104"/>
  <c r="W12" i="104"/>
  <c r="K13" i="104"/>
  <c r="T16" i="104"/>
  <c r="AA36" i="104"/>
  <c r="J12" i="104"/>
  <c r="T12" i="104"/>
  <c r="H16" i="104"/>
  <c r="H10" i="104" s="1"/>
  <c r="L36" i="104"/>
  <c r="G37" i="104"/>
  <c r="P36" i="104"/>
  <c r="S36" i="104"/>
  <c r="V36" i="104"/>
  <c r="AA38" i="104"/>
  <c r="Z12" i="104"/>
  <c r="N13" i="104"/>
  <c r="Z16" i="104"/>
  <c r="N38" i="104"/>
  <c r="B36" i="104"/>
  <c r="F36" i="104"/>
  <c r="K38" i="104"/>
  <c r="W37" i="104"/>
  <c r="B16" i="104"/>
  <c r="B10" i="104" s="1"/>
  <c r="O43" i="104"/>
  <c r="AA43" i="104"/>
  <c r="C38" i="104"/>
  <c r="S37" i="104"/>
  <c r="F11" i="104"/>
  <c r="P11" i="104"/>
  <c r="AA11" i="104"/>
  <c r="P42" i="104"/>
  <c r="J22" i="104"/>
  <c r="T22" i="104"/>
  <c r="T43" i="104"/>
  <c r="J43" i="104"/>
  <c r="AA22" i="104"/>
  <c r="P12" i="104"/>
  <c r="S16" i="104"/>
  <c r="S10" i="104" s="1"/>
  <c r="V16" i="104"/>
  <c r="V10" i="104" s="1"/>
  <c r="V37" i="104"/>
  <c r="G38" i="104"/>
  <c r="AB11" i="104"/>
  <c r="G13" i="104"/>
  <c r="AB36" i="104"/>
  <c r="J38" i="104"/>
  <c r="P16" i="104"/>
  <c r="P37" i="104"/>
  <c r="C16" i="104"/>
  <c r="C13" i="104"/>
  <c r="H10" i="103"/>
  <c r="S10" i="103"/>
  <c r="C10" i="103"/>
  <c r="N10" i="103"/>
  <c r="X10" i="103"/>
  <c r="D10" i="103"/>
  <c r="O10" i="103"/>
  <c r="Z10" i="103"/>
  <c r="B10" i="102"/>
  <c r="C10" i="102"/>
  <c r="D10" i="102"/>
  <c r="G10" i="100"/>
  <c r="R10" i="100"/>
  <c r="AB10" i="100"/>
  <c r="O10" i="100"/>
  <c r="J10" i="100"/>
  <c r="C10" i="100"/>
  <c r="N10" i="100"/>
  <c r="X10" i="100"/>
  <c r="P15" i="72"/>
  <c r="L15" i="72"/>
  <c r="H15" i="72"/>
  <c r="T16" i="71"/>
  <c r="T15" i="71"/>
  <c r="T14" i="71"/>
  <c r="P16" i="71"/>
  <c r="P15" i="71"/>
  <c r="P14" i="71"/>
  <c r="L16" i="71"/>
  <c r="L15" i="71"/>
  <c r="L14" i="71"/>
  <c r="H16" i="71"/>
  <c r="H15" i="71"/>
  <c r="H14" i="71"/>
  <c r="T16" i="13"/>
  <c r="T15" i="13"/>
  <c r="T14" i="13"/>
  <c r="P16" i="13"/>
  <c r="P15" i="13"/>
  <c r="P14" i="13"/>
  <c r="L16" i="13"/>
  <c r="L15" i="13"/>
  <c r="L14" i="13"/>
  <c r="H15" i="13"/>
  <c r="H16" i="13"/>
  <c r="H14" i="13"/>
  <c r="D10" i="104" l="1"/>
  <c r="AB10" i="104"/>
  <c r="J10" i="104"/>
  <c r="K10" i="104"/>
  <c r="AA10" i="104"/>
  <c r="C10" i="104"/>
  <c r="T10" i="104"/>
  <c r="P10" i="104"/>
  <c r="Z10" i="104"/>
  <c r="T14" i="12"/>
  <c r="T13" i="12"/>
  <c r="T12" i="12"/>
  <c r="P14" i="12"/>
  <c r="P13" i="12"/>
  <c r="P12" i="12"/>
  <c r="L14" i="12"/>
  <c r="L13" i="12"/>
  <c r="L12" i="12"/>
  <c r="H13" i="12"/>
  <c r="H14" i="12"/>
  <c r="H12" i="12"/>
  <c r="M27" i="3"/>
  <c r="M21" i="3"/>
  <c r="M15" i="3"/>
  <c r="M10" i="3"/>
  <c r="M11" i="3"/>
  <c r="M12" i="3"/>
  <c r="M9" i="3" l="1"/>
  <c r="M38" i="58" l="1"/>
  <c r="M33" i="58"/>
  <c r="M27" i="58"/>
  <c r="M22" i="58"/>
  <c r="M22" i="57"/>
  <c r="M33" i="57"/>
  <c r="M38" i="57"/>
  <c r="M23" i="59"/>
  <c r="M24" i="59"/>
  <c r="M25" i="59"/>
  <c r="M28" i="59"/>
  <c r="M29" i="59"/>
  <c r="M30" i="59"/>
  <c r="M34" i="59"/>
  <c r="M35" i="59"/>
  <c r="M36" i="59"/>
  <c r="M39" i="59"/>
  <c r="M40" i="59"/>
  <c r="M41" i="59"/>
  <c r="M16" i="58" l="1"/>
  <c r="M11" i="58"/>
  <c r="M21" i="58"/>
  <c r="M16" i="57"/>
  <c r="M11" i="57"/>
  <c r="M32" i="58"/>
  <c r="M21" i="57"/>
  <c r="M32" i="57"/>
  <c r="L7" i="39"/>
  <c r="M7" i="39"/>
  <c r="L10" i="38"/>
  <c r="M10" i="38"/>
  <c r="AB11" i="99"/>
  <c r="AA11" i="99"/>
  <c r="Z11" i="99"/>
  <c r="X11" i="99"/>
  <c r="W11" i="99"/>
  <c r="V11" i="99"/>
  <c r="T11" i="99"/>
  <c r="S11" i="99"/>
  <c r="R11" i="99"/>
  <c r="D11" i="99"/>
  <c r="C11" i="99"/>
  <c r="B11" i="99"/>
  <c r="AB11" i="97"/>
  <c r="AA11" i="97"/>
  <c r="Z11" i="97"/>
  <c r="X11" i="97"/>
  <c r="W11" i="97"/>
  <c r="V11" i="97"/>
  <c r="T11" i="97"/>
  <c r="S11" i="97"/>
  <c r="R11" i="97"/>
  <c r="D11" i="97"/>
  <c r="C11" i="97"/>
  <c r="B11" i="97"/>
  <c r="AB9" i="98"/>
  <c r="AA9" i="98"/>
  <c r="Z9" i="98"/>
  <c r="X9" i="98"/>
  <c r="W9" i="98"/>
  <c r="V9" i="98"/>
  <c r="T9" i="98"/>
  <c r="S9" i="98"/>
  <c r="R9" i="98"/>
  <c r="P9" i="98"/>
  <c r="O9" i="98"/>
  <c r="N9" i="98"/>
  <c r="L9" i="98"/>
  <c r="K9" i="98"/>
  <c r="J9" i="98"/>
  <c r="H9" i="98"/>
  <c r="G9" i="98"/>
  <c r="F9" i="98"/>
  <c r="AB9" i="37"/>
  <c r="AA9" i="37"/>
  <c r="Z9" i="37"/>
  <c r="X9" i="37"/>
  <c r="W9" i="37"/>
  <c r="V9" i="37"/>
  <c r="T9" i="37"/>
  <c r="S9" i="37"/>
  <c r="R9" i="37"/>
  <c r="P9" i="37"/>
  <c r="O9" i="37"/>
  <c r="N9" i="37"/>
  <c r="L9" i="37"/>
  <c r="K9" i="37"/>
  <c r="J9" i="37"/>
  <c r="H9" i="37"/>
  <c r="G9" i="37"/>
  <c r="F9" i="37"/>
  <c r="AB9" i="36"/>
  <c r="AA9" i="36"/>
  <c r="Z9" i="36"/>
  <c r="X9" i="36"/>
  <c r="W9" i="36"/>
  <c r="V9" i="36"/>
  <c r="T9" i="36"/>
  <c r="S9" i="36"/>
  <c r="R9" i="36"/>
  <c r="P9" i="36"/>
  <c r="O9" i="36"/>
  <c r="N9" i="36"/>
  <c r="L9" i="36"/>
  <c r="K9" i="36"/>
  <c r="J9" i="36"/>
  <c r="H9" i="36"/>
  <c r="G9" i="36"/>
  <c r="F9" i="36"/>
  <c r="AB42" i="96"/>
  <c r="AA42" i="96"/>
  <c r="Z42" i="96"/>
  <c r="X42" i="96"/>
  <c r="W42" i="96"/>
  <c r="V42" i="96"/>
  <c r="T42" i="96"/>
  <c r="S42" i="96"/>
  <c r="R42" i="96"/>
  <c r="D42" i="96"/>
  <c r="C42" i="96"/>
  <c r="B42" i="96"/>
  <c r="AB38" i="96"/>
  <c r="AA38" i="96"/>
  <c r="Z38" i="96"/>
  <c r="X38" i="96"/>
  <c r="W38" i="96"/>
  <c r="V38" i="96"/>
  <c r="T38" i="96"/>
  <c r="S38" i="96"/>
  <c r="R38" i="96"/>
  <c r="D38" i="96"/>
  <c r="C38" i="96"/>
  <c r="B38" i="96"/>
  <c r="AB36" i="96"/>
  <c r="AA36" i="96"/>
  <c r="Z36" i="96"/>
  <c r="X36" i="96"/>
  <c r="W36" i="96"/>
  <c r="V36" i="96"/>
  <c r="T36" i="96"/>
  <c r="S36" i="96"/>
  <c r="R36" i="96"/>
  <c r="D36" i="96"/>
  <c r="C36" i="96"/>
  <c r="B36" i="96"/>
  <c r="AB22" i="96"/>
  <c r="AB41" i="96" s="1"/>
  <c r="AA22" i="96"/>
  <c r="AA41" i="96" s="1"/>
  <c r="Z22" i="96"/>
  <c r="X22" i="96"/>
  <c r="W22" i="96"/>
  <c r="V22" i="96"/>
  <c r="T22" i="96"/>
  <c r="S22" i="96"/>
  <c r="R22" i="96"/>
  <c r="P22" i="96"/>
  <c r="O22" i="96"/>
  <c r="N22" i="96"/>
  <c r="L22" i="96"/>
  <c r="K22" i="96"/>
  <c r="J22" i="96"/>
  <c r="H22" i="96"/>
  <c r="G22" i="96"/>
  <c r="F22" i="96"/>
  <c r="D22" i="96"/>
  <c r="C22" i="96"/>
  <c r="B22" i="96"/>
  <c r="AB16" i="96"/>
  <c r="AA16" i="96"/>
  <c r="AA35" i="96" s="1"/>
  <c r="Z16" i="96"/>
  <c r="Z35" i="96" s="1"/>
  <c r="X16" i="96"/>
  <c r="W16" i="96"/>
  <c r="V16" i="96"/>
  <c r="T16" i="96"/>
  <c r="S16" i="96"/>
  <c r="R16" i="96"/>
  <c r="P16" i="96"/>
  <c r="P10" i="96" s="1"/>
  <c r="O16" i="96"/>
  <c r="N16" i="96"/>
  <c r="L16" i="96"/>
  <c r="K16" i="96"/>
  <c r="J16" i="96"/>
  <c r="H16" i="96"/>
  <c r="G16" i="96"/>
  <c r="F16" i="96"/>
  <c r="F10" i="96" s="1"/>
  <c r="D16" i="96"/>
  <c r="C16" i="96"/>
  <c r="B16" i="96"/>
  <c r="AB13" i="96"/>
  <c r="AA13" i="96"/>
  <c r="Z13" i="96"/>
  <c r="X13" i="96"/>
  <c r="W13" i="96"/>
  <c r="V13" i="96"/>
  <c r="T13" i="96"/>
  <c r="S13" i="96"/>
  <c r="R13" i="96"/>
  <c r="P13" i="96"/>
  <c r="O13" i="96"/>
  <c r="N13" i="96"/>
  <c r="L13" i="96"/>
  <c r="K13" i="96"/>
  <c r="J13" i="96"/>
  <c r="H13" i="96"/>
  <c r="G13" i="96"/>
  <c r="F13" i="96"/>
  <c r="D13" i="96"/>
  <c r="C13" i="96"/>
  <c r="B13" i="96"/>
  <c r="AB12" i="96"/>
  <c r="AA12" i="96"/>
  <c r="Z12" i="96"/>
  <c r="X12" i="96"/>
  <c r="W12" i="96"/>
  <c r="V12" i="96"/>
  <c r="T12" i="96"/>
  <c r="S12" i="96"/>
  <c r="R12" i="96"/>
  <c r="P12" i="96"/>
  <c r="O12" i="96"/>
  <c r="N12" i="96"/>
  <c r="L12" i="96"/>
  <c r="K12" i="96"/>
  <c r="J12" i="96"/>
  <c r="H12" i="96"/>
  <c r="G12" i="96"/>
  <c r="F12" i="96"/>
  <c r="D12" i="96"/>
  <c r="C12" i="96"/>
  <c r="B12" i="96"/>
  <c r="AB11" i="96"/>
  <c r="AA11" i="96"/>
  <c r="Z11" i="96"/>
  <c r="X11" i="96"/>
  <c r="W11" i="96"/>
  <c r="V11" i="96"/>
  <c r="T11" i="96"/>
  <c r="S11" i="96"/>
  <c r="R11" i="96"/>
  <c r="P11" i="96"/>
  <c r="O11" i="96"/>
  <c r="N11" i="96"/>
  <c r="L11" i="96"/>
  <c r="K11" i="96"/>
  <c r="J11" i="96"/>
  <c r="H11" i="96"/>
  <c r="G11" i="96"/>
  <c r="F11" i="96"/>
  <c r="D11" i="96"/>
  <c r="C11" i="96"/>
  <c r="B11" i="96"/>
  <c r="AA10" i="96"/>
  <c r="T10" i="96"/>
  <c r="X42" i="35"/>
  <c r="W42" i="35"/>
  <c r="V42" i="35"/>
  <c r="T42" i="35"/>
  <c r="S42" i="35"/>
  <c r="R42" i="35"/>
  <c r="D42" i="35"/>
  <c r="C42" i="35"/>
  <c r="B42" i="35"/>
  <c r="X38" i="35"/>
  <c r="W38" i="35"/>
  <c r="V38" i="35"/>
  <c r="T38" i="35"/>
  <c r="S38" i="35"/>
  <c r="R38" i="35"/>
  <c r="D38" i="35"/>
  <c r="C38" i="35"/>
  <c r="B38" i="35"/>
  <c r="X36" i="35"/>
  <c r="W36" i="35"/>
  <c r="V36" i="35"/>
  <c r="T36" i="35"/>
  <c r="S36" i="35"/>
  <c r="R36" i="35"/>
  <c r="D36" i="35"/>
  <c r="C36" i="35"/>
  <c r="B36" i="35"/>
  <c r="AB22" i="35"/>
  <c r="AA22" i="35"/>
  <c r="Z22" i="35"/>
  <c r="X22" i="35"/>
  <c r="W22" i="35"/>
  <c r="V22" i="35"/>
  <c r="T22" i="35"/>
  <c r="S22" i="35"/>
  <c r="R22" i="35"/>
  <c r="P22" i="35"/>
  <c r="O22" i="35"/>
  <c r="N22" i="35"/>
  <c r="L22" i="35"/>
  <c r="K22" i="35"/>
  <c r="J22" i="35"/>
  <c r="H22" i="35"/>
  <c r="G22" i="35"/>
  <c r="F22" i="35"/>
  <c r="D22" i="35"/>
  <c r="C22" i="35"/>
  <c r="B22" i="35"/>
  <c r="AB16" i="35"/>
  <c r="AB35" i="35" s="1"/>
  <c r="AA16" i="35"/>
  <c r="AA35" i="35" s="1"/>
  <c r="Z16" i="35"/>
  <c r="Z35" i="35" s="1"/>
  <c r="X16" i="35"/>
  <c r="X35" i="35" s="1"/>
  <c r="W16" i="35"/>
  <c r="V16" i="35"/>
  <c r="T16" i="35"/>
  <c r="S16" i="35"/>
  <c r="R16" i="35"/>
  <c r="P16" i="35"/>
  <c r="O16" i="35"/>
  <c r="N16" i="35"/>
  <c r="L16" i="35"/>
  <c r="K16" i="35"/>
  <c r="J16" i="35"/>
  <c r="H16" i="35"/>
  <c r="G16" i="35"/>
  <c r="F16" i="35"/>
  <c r="D16" i="35"/>
  <c r="C16" i="35"/>
  <c r="C10" i="35" s="1"/>
  <c r="B16" i="35"/>
  <c r="AB13" i="35"/>
  <c r="AA13" i="35"/>
  <c r="Z13" i="35"/>
  <c r="X13" i="35"/>
  <c r="W13" i="35"/>
  <c r="V13" i="35"/>
  <c r="T13" i="35"/>
  <c r="S13" i="35"/>
  <c r="R13" i="35"/>
  <c r="P13" i="35"/>
  <c r="O13" i="35"/>
  <c r="N13" i="35"/>
  <c r="L13" i="35"/>
  <c r="K13" i="35"/>
  <c r="J13" i="35"/>
  <c r="H13" i="35"/>
  <c r="G13" i="35"/>
  <c r="F13" i="35"/>
  <c r="D13" i="35"/>
  <c r="C13" i="35"/>
  <c r="B13" i="35"/>
  <c r="AB12" i="35"/>
  <c r="AA12" i="35"/>
  <c r="Z12" i="35"/>
  <c r="X12" i="35"/>
  <c r="W12" i="35"/>
  <c r="V12" i="35"/>
  <c r="T12" i="35"/>
  <c r="S12" i="35"/>
  <c r="R12" i="35"/>
  <c r="P12" i="35"/>
  <c r="O12" i="35"/>
  <c r="N12" i="35"/>
  <c r="L12" i="35"/>
  <c r="K12" i="35"/>
  <c r="J12" i="35"/>
  <c r="H12" i="35"/>
  <c r="G12" i="35"/>
  <c r="F12" i="35"/>
  <c r="D12" i="35"/>
  <c r="C12" i="35"/>
  <c r="B12" i="35"/>
  <c r="AB11" i="35"/>
  <c r="AA11" i="35"/>
  <c r="Z11" i="35"/>
  <c r="X11" i="35"/>
  <c r="W11" i="35"/>
  <c r="V11" i="35"/>
  <c r="T11" i="35"/>
  <c r="S11" i="35"/>
  <c r="R11" i="35"/>
  <c r="P11" i="35"/>
  <c r="O11" i="35"/>
  <c r="N11" i="35"/>
  <c r="L11" i="35"/>
  <c r="K11" i="35"/>
  <c r="J11" i="35"/>
  <c r="H11" i="35"/>
  <c r="G11" i="35"/>
  <c r="F11" i="35"/>
  <c r="D11" i="35"/>
  <c r="C11" i="35"/>
  <c r="B11" i="35"/>
  <c r="D10" i="35"/>
  <c r="X21" i="34"/>
  <c r="W21" i="34"/>
  <c r="V21" i="34"/>
  <c r="T21" i="34"/>
  <c r="S21" i="34"/>
  <c r="R21" i="34"/>
  <c r="P21" i="34"/>
  <c r="O21" i="34"/>
  <c r="N21" i="34"/>
  <c r="L21" i="34"/>
  <c r="K21" i="34"/>
  <c r="J21" i="34"/>
  <c r="H21" i="34"/>
  <c r="G21" i="34"/>
  <c r="F21" i="34"/>
  <c r="D21" i="34"/>
  <c r="C21" i="34"/>
  <c r="B21" i="34"/>
  <c r="X15" i="34"/>
  <c r="W15" i="34"/>
  <c r="V15" i="34"/>
  <c r="T15" i="34"/>
  <c r="T9" i="34" s="1"/>
  <c r="S15" i="34"/>
  <c r="R15" i="34"/>
  <c r="P15" i="34"/>
  <c r="O15" i="34"/>
  <c r="N15" i="34"/>
  <c r="L15" i="34"/>
  <c r="K15" i="34"/>
  <c r="K9" i="34" s="1"/>
  <c r="J15" i="34"/>
  <c r="J9" i="34" s="1"/>
  <c r="H15" i="34"/>
  <c r="G15" i="34"/>
  <c r="F15" i="34"/>
  <c r="D15" i="34"/>
  <c r="C15" i="34"/>
  <c r="B15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B11" i="34"/>
  <c r="AA11" i="34"/>
  <c r="Z11" i="34"/>
  <c r="X11" i="34"/>
  <c r="W11" i="34"/>
  <c r="V11" i="34"/>
  <c r="T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AB10" i="34"/>
  <c r="AA10" i="34"/>
  <c r="Z10" i="34"/>
  <c r="X10" i="34"/>
  <c r="W10" i="34"/>
  <c r="V10" i="34"/>
  <c r="T10" i="34"/>
  <c r="S10" i="34"/>
  <c r="R10" i="34"/>
  <c r="P10" i="34"/>
  <c r="O10" i="34"/>
  <c r="N10" i="34"/>
  <c r="L10" i="34"/>
  <c r="K10" i="34"/>
  <c r="J10" i="34"/>
  <c r="H10" i="34"/>
  <c r="G10" i="34"/>
  <c r="F10" i="34"/>
  <c r="D10" i="34"/>
  <c r="C10" i="34"/>
  <c r="B10" i="34"/>
  <c r="AB9" i="34"/>
  <c r="AA9" i="34"/>
  <c r="Z9" i="34"/>
  <c r="W9" i="34"/>
  <c r="O9" i="34"/>
  <c r="L9" i="34"/>
  <c r="B9" i="34"/>
  <c r="X11" i="95"/>
  <c r="W11" i="95"/>
  <c r="V11" i="95"/>
  <c r="T11" i="95"/>
  <c r="S11" i="95"/>
  <c r="R11" i="95"/>
  <c r="P11" i="95"/>
  <c r="O11" i="95"/>
  <c r="N11" i="95"/>
  <c r="L11" i="95"/>
  <c r="K11" i="95"/>
  <c r="J11" i="95"/>
  <c r="H11" i="95"/>
  <c r="G11" i="95"/>
  <c r="F11" i="95"/>
  <c r="D11" i="95"/>
  <c r="C11" i="95"/>
  <c r="B11" i="95"/>
  <c r="X11" i="93"/>
  <c r="W11" i="93"/>
  <c r="V11" i="93"/>
  <c r="T11" i="93"/>
  <c r="S11" i="93"/>
  <c r="R11" i="93"/>
  <c r="P11" i="93"/>
  <c r="O11" i="93"/>
  <c r="N11" i="93"/>
  <c r="L11" i="93"/>
  <c r="K11" i="93"/>
  <c r="J11" i="93"/>
  <c r="H11" i="93"/>
  <c r="G11" i="93"/>
  <c r="F11" i="93"/>
  <c r="D11" i="93"/>
  <c r="C11" i="93"/>
  <c r="B11" i="93"/>
  <c r="AB9" i="94"/>
  <c r="AA9" i="94"/>
  <c r="Z9" i="94"/>
  <c r="X9" i="94"/>
  <c r="W9" i="94"/>
  <c r="V9" i="94"/>
  <c r="T9" i="94"/>
  <c r="S9" i="94"/>
  <c r="R9" i="94"/>
  <c r="P9" i="94"/>
  <c r="O9" i="94"/>
  <c r="N9" i="94"/>
  <c r="L9" i="94"/>
  <c r="K9" i="94"/>
  <c r="J9" i="94"/>
  <c r="H9" i="94"/>
  <c r="G9" i="94"/>
  <c r="F9" i="94"/>
  <c r="AB9" i="33"/>
  <c r="AA9" i="33"/>
  <c r="Z9" i="33"/>
  <c r="X9" i="33"/>
  <c r="W9" i="33"/>
  <c r="V9" i="33"/>
  <c r="T9" i="33"/>
  <c r="S9" i="33"/>
  <c r="R9" i="33"/>
  <c r="P9" i="33"/>
  <c r="O9" i="33"/>
  <c r="N9" i="33"/>
  <c r="L9" i="33"/>
  <c r="K9" i="33"/>
  <c r="J9" i="33"/>
  <c r="H9" i="33"/>
  <c r="G9" i="33"/>
  <c r="F9" i="33"/>
  <c r="AB9" i="32"/>
  <c r="AA9" i="32"/>
  <c r="Z9" i="32"/>
  <c r="X9" i="32"/>
  <c r="W9" i="32"/>
  <c r="V9" i="32"/>
  <c r="T9" i="32"/>
  <c r="S9" i="32"/>
  <c r="R9" i="32"/>
  <c r="P9" i="32"/>
  <c r="O9" i="32"/>
  <c r="N9" i="32"/>
  <c r="L9" i="32"/>
  <c r="K9" i="32"/>
  <c r="J9" i="32"/>
  <c r="H9" i="32"/>
  <c r="G9" i="32"/>
  <c r="F9" i="32"/>
  <c r="X42" i="92"/>
  <c r="W42" i="92"/>
  <c r="V42" i="92"/>
  <c r="T42" i="92"/>
  <c r="S42" i="92"/>
  <c r="R42" i="92"/>
  <c r="P42" i="92"/>
  <c r="O42" i="92"/>
  <c r="N42" i="92"/>
  <c r="L42" i="92"/>
  <c r="K42" i="92"/>
  <c r="J42" i="92"/>
  <c r="H42" i="92"/>
  <c r="G42" i="92"/>
  <c r="F42" i="92"/>
  <c r="D42" i="92"/>
  <c r="C42" i="92"/>
  <c r="B42" i="92"/>
  <c r="X37" i="92"/>
  <c r="W37" i="92"/>
  <c r="V37" i="92"/>
  <c r="T37" i="92"/>
  <c r="S37" i="92"/>
  <c r="R37" i="92"/>
  <c r="P37" i="92"/>
  <c r="O37" i="92"/>
  <c r="N37" i="92"/>
  <c r="L37" i="92"/>
  <c r="K37" i="92"/>
  <c r="J37" i="92"/>
  <c r="H37" i="92"/>
  <c r="G37" i="92"/>
  <c r="F37" i="92"/>
  <c r="D37" i="92"/>
  <c r="C37" i="92"/>
  <c r="B37" i="92"/>
  <c r="X36" i="92"/>
  <c r="W36" i="92"/>
  <c r="V36" i="92"/>
  <c r="T36" i="92"/>
  <c r="S36" i="92"/>
  <c r="R36" i="92"/>
  <c r="P36" i="92"/>
  <c r="O36" i="92"/>
  <c r="N36" i="92"/>
  <c r="L36" i="92"/>
  <c r="K36" i="92"/>
  <c r="J36" i="92"/>
  <c r="H36" i="92"/>
  <c r="G36" i="92"/>
  <c r="F36" i="92"/>
  <c r="D36" i="92"/>
  <c r="C36" i="92"/>
  <c r="B36" i="92"/>
  <c r="X22" i="92"/>
  <c r="W22" i="92"/>
  <c r="V22" i="92"/>
  <c r="T22" i="92"/>
  <c r="S22" i="92"/>
  <c r="R22" i="92"/>
  <c r="P22" i="92"/>
  <c r="O22" i="92"/>
  <c r="N22" i="92"/>
  <c r="L22" i="92"/>
  <c r="K22" i="92"/>
  <c r="J22" i="92"/>
  <c r="H22" i="92"/>
  <c r="G22" i="92"/>
  <c r="F22" i="92"/>
  <c r="D22" i="92"/>
  <c r="C22" i="92"/>
  <c r="B22" i="92"/>
  <c r="X16" i="92"/>
  <c r="W16" i="92"/>
  <c r="W10" i="92" s="1"/>
  <c r="V16" i="92"/>
  <c r="T16" i="92"/>
  <c r="S16" i="92"/>
  <c r="R16" i="92"/>
  <c r="P16" i="92"/>
  <c r="O16" i="92"/>
  <c r="N16" i="92"/>
  <c r="L16" i="92"/>
  <c r="K16" i="92"/>
  <c r="J16" i="92"/>
  <c r="H16" i="92"/>
  <c r="G16" i="92"/>
  <c r="F16" i="92"/>
  <c r="D16" i="92"/>
  <c r="C16" i="92"/>
  <c r="B16" i="92"/>
  <c r="B10" i="92" s="1"/>
  <c r="X13" i="92"/>
  <c r="W13" i="92"/>
  <c r="V13" i="92"/>
  <c r="T13" i="92"/>
  <c r="S13" i="92"/>
  <c r="R13" i="92"/>
  <c r="P13" i="92"/>
  <c r="O13" i="92"/>
  <c r="N13" i="92"/>
  <c r="L13" i="92"/>
  <c r="K13" i="92"/>
  <c r="J13" i="92"/>
  <c r="H13" i="92"/>
  <c r="G13" i="92"/>
  <c r="F13" i="92"/>
  <c r="D13" i="92"/>
  <c r="C13" i="92"/>
  <c r="B13" i="92"/>
  <c r="X12" i="92"/>
  <c r="W12" i="92"/>
  <c r="V12" i="92"/>
  <c r="T12" i="92"/>
  <c r="S12" i="92"/>
  <c r="R12" i="92"/>
  <c r="P12" i="92"/>
  <c r="O12" i="92"/>
  <c r="N12" i="92"/>
  <c r="L12" i="92"/>
  <c r="K12" i="92"/>
  <c r="J12" i="92"/>
  <c r="H12" i="92"/>
  <c r="G12" i="92"/>
  <c r="F12" i="92"/>
  <c r="D12" i="92"/>
  <c r="C12" i="92"/>
  <c r="B12" i="92"/>
  <c r="X11" i="92"/>
  <c r="W11" i="92"/>
  <c r="V11" i="92"/>
  <c r="T11" i="92"/>
  <c r="S11" i="92"/>
  <c r="R11" i="92"/>
  <c r="P11" i="92"/>
  <c r="O11" i="92"/>
  <c r="N11" i="92"/>
  <c r="L11" i="92"/>
  <c r="K11" i="92"/>
  <c r="J11" i="92"/>
  <c r="H11" i="92"/>
  <c r="G11" i="92"/>
  <c r="F11" i="92"/>
  <c r="D11" i="92"/>
  <c r="C11" i="92"/>
  <c r="B11" i="92"/>
  <c r="X42" i="31"/>
  <c r="W42" i="31"/>
  <c r="V42" i="31"/>
  <c r="T42" i="31"/>
  <c r="S42" i="31"/>
  <c r="R42" i="31"/>
  <c r="P42" i="31"/>
  <c r="O42" i="31"/>
  <c r="N42" i="31"/>
  <c r="L42" i="31"/>
  <c r="K42" i="31"/>
  <c r="J42" i="31"/>
  <c r="H42" i="31"/>
  <c r="G42" i="31"/>
  <c r="F42" i="31"/>
  <c r="D42" i="31"/>
  <c r="C42" i="31"/>
  <c r="B42" i="31"/>
  <c r="X37" i="31"/>
  <c r="W37" i="31"/>
  <c r="V37" i="31"/>
  <c r="T37" i="31"/>
  <c r="S37" i="31"/>
  <c r="R37" i="31"/>
  <c r="P37" i="31"/>
  <c r="O37" i="31"/>
  <c r="N37" i="31"/>
  <c r="L37" i="31"/>
  <c r="K37" i="31"/>
  <c r="J37" i="31"/>
  <c r="H37" i="31"/>
  <c r="G37" i="31"/>
  <c r="F37" i="31"/>
  <c r="D37" i="31"/>
  <c r="C37" i="31"/>
  <c r="B37" i="31"/>
  <c r="X36" i="31"/>
  <c r="W36" i="31"/>
  <c r="V36" i="31"/>
  <c r="T36" i="31"/>
  <c r="S36" i="31"/>
  <c r="R36" i="31"/>
  <c r="P36" i="31"/>
  <c r="O36" i="31"/>
  <c r="N36" i="31"/>
  <c r="L36" i="31"/>
  <c r="K36" i="31"/>
  <c r="J36" i="31"/>
  <c r="H36" i="31"/>
  <c r="G36" i="31"/>
  <c r="F36" i="31"/>
  <c r="D36" i="31"/>
  <c r="C36" i="31"/>
  <c r="B36" i="31"/>
  <c r="X22" i="31"/>
  <c r="W22" i="31"/>
  <c r="V22" i="31"/>
  <c r="T22" i="31"/>
  <c r="S22" i="31"/>
  <c r="R22" i="31"/>
  <c r="P22" i="31"/>
  <c r="O22" i="31"/>
  <c r="N22" i="31"/>
  <c r="L22" i="31"/>
  <c r="K22" i="31"/>
  <c r="J22" i="31"/>
  <c r="H22" i="31"/>
  <c r="G22" i="31"/>
  <c r="F22" i="31"/>
  <c r="D22" i="31"/>
  <c r="C22" i="31"/>
  <c r="B22" i="31"/>
  <c r="X16" i="31"/>
  <c r="W16" i="31"/>
  <c r="V16" i="31"/>
  <c r="T16" i="31"/>
  <c r="S16" i="31"/>
  <c r="R16" i="31"/>
  <c r="P16" i="31"/>
  <c r="O16" i="31"/>
  <c r="N16" i="31"/>
  <c r="L16" i="31"/>
  <c r="K16" i="31"/>
  <c r="J16" i="31"/>
  <c r="H16" i="31"/>
  <c r="G16" i="31"/>
  <c r="F16" i="31"/>
  <c r="D16" i="31"/>
  <c r="C16" i="31"/>
  <c r="B16" i="31"/>
  <c r="X13" i="31"/>
  <c r="W13" i="31"/>
  <c r="V13" i="31"/>
  <c r="T13" i="31"/>
  <c r="S13" i="31"/>
  <c r="R13" i="31"/>
  <c r="P13" i="31"/>
  <c r="O13" i="31"/>
  <c r="N13" i="31"/>
  <c r="L13" i="31"/>
  <c r="K13" i="31"/>
  <c r="J13" i="31"/>
  <c r="H13" i="31"/>
  <c r="G13" i="31"/>
  <c r="F13" i="31"/>
  <c r="D13" i="31"/>
  <c r="C13" i="31"/>
  <c r="B13" i="31"/>
  <c r="X12" i="31"/>
  <c r="W12" i="31"/>
  <c r="V12" i="31"/>
  <c r="T12" i="31"/>
  <c r="S12" i="31"/>
  <c r="R12" i="31"/>
  <c r="P12" i="31"/>
  <c r="O12" i="31"/>
  <c r="N12" i="31"/>
  <c r="L12" i="31"/>
  <c r="K12" i="31"/>
  <c r="J12" i="31"/>
  <c r="H12" i="31"/>
  <c r="G12" i="31"/>
  <c r="F12" i="31"/>
  <c r="D12" i="31"/>
  <c r="C12" i="31"/>
  <c r="B12" i="31"/>
  <c r="X11" i="31"/>
  <c r="W11" i="31"/>
  <c r="V11" i="31"/>
  <c r="T11" i="31"/>
  <c r="S11" i="31"/>
  <c r="R11" i="31"/>
  <c r="P11" i="31"/>
  <c r="O11" i="31"/>
  <c r="N11" i="31"/>
  <c r="L11" i="31"/>
  <c r="K11" i="31"/>
  <c r="J11" i="31"/>
  <c r="H11" i="31"/>
  <c r="G11" i="31"/>
  <c r="F11" i="31"/>
  <c r="D11" i="31"/>
  <c r="C11" i="31"/>
  <c r="B11" i="31"/>
  <c r="AB22" i="92"/>
  <c r="AA22" i="92"/>
  <c r="Z22" i="92"/>
  <c r="AB16" i="92"/>
  <c r="AA16" i="92"/>
  <c r="Z16" i="92"/>
  <c r="AB13" i="92"/>
  <c r="AA13" i="92"/>
  <c r="Z13" i="92"/>
  <c r="AB12" i="92"/>
  <c r="AA12" i="92"/>
  <c r="Z12" i="92"/>
  <c r="AB11" i="92"/>
  <c r="AA11" i="92"/>
  <c r="Z11" i="92"/>
  <c r="X21" i="30"/>
  <c r="W21" i="30"/>
  <c r="V21" i="30"/>
  <c r="T21" i="30"/>
  <c r="S21" i="30"/>
  <c r="R21" i="30"/>
  <c r="P21" i="30"/>
  <c r="O21" i="30"/>
  <c r="N21" i="30"/>
  <c r="L21" i="30"/>
  <c r="K21" i="30"/>
  <c r="J21" i="30"/>
  <c r="H21" i="30"/>
  <c r="G21" i="30"/>
  <c r="F21" i="30"/>
  <c r="D21" i="30"/>
  <c r="C21" i="30"/>
  <c r="B21" i="30"/>
  <c r="X15" i="30"/>
  <c r="W15" i="30"/>
  <c r="W35" i="31" s="1"/>
  <c r="V15" i="30"/>
  <c r="T15" i="30"/>
  <c r="T35" i="92" s="1"/>
  <c r="S15" i="30"/>
  <c r="R15" i="30"/>
  <c r="P15" i="30"/>
  <c r="O15" i="30"/>
  <c r="N15" i="30"/>
  <c r="L15" i="30"/>
  <c r="K15" i="30"/>
  <c r="J15" i="30"/>
  <c r="H15" i="30"/>
  <c r="H35" i="92" s="1"/>
  <c r="G15" i="30"/>
  <c r="F15" i="30"/>
  <c r="D15" i="30"/>
  <c r="C15" i="30"/>
  <c r="B15" i="30"/>
  <c r="X12" i="30"/>
  <c r="W12" i="30"/>
  <c r="V12" i="30"/>
  <c r="T12" i="30"/>
  <c r="S12" i="30"/>
  <c r="R12" i="30"/>
  <c r="P12" i="30"/>
  <c r="O12" i="30"/>
  <c r="N12" i="30"/>
  <c r="L12" i="30"/>
  <c r="K12" i="30"/>
  <c r="J12" i="30"/>
  <c r="H12" i="30"/>
  <c r="G12" i="30"/>
  <c r="F12" i="30"/>
  <c r="D12" i="30"/>
  <c r="C12" i="30"/>
  <c r="B12" i="30"/>
  <c r="X11" i="30"/>
  <c r="W11" i="30"/>
  <c r="V11" i="30"/>
  <c r="T11" i="30"/>
  <c r="S11" i="30"/>
  <c r="R11" i="30"/>
  <c r="P11" i="30"/>
  <c r="O11" i="30"/>
  <c r="O31" i="92" s="1"/>
  <c r="N11" i="30"/>
  <c r="L11" i="30"/>
  <c r="K11" i="30"/>
  <c r="J11" i="30"/>
  <c r="H11" i="30"/>
  <c r="G11" i="30"/>
  <c r="F11" i="30"/>
  <c r="D11" i="30"/>
  <c r="C11" i="30"/>
  <c r="B11" i="30"/>
  <c r="B31" i="92" s="1"/>
  <c r="X10" i="30"/>
  <c r="W10" i="30"/>
  <c r="V10" i="30"/>
  <c r="T10" i="30"/>
  <c r="S10" i="30"/>
  <c r="R10" i="30"/>
  <c r="P10" i="30"/>
  <c r="O10" i="30"/>
  <c r="O30" i="92" s="1"/>
  <c r="N10" i="30"/>
  <c r="L10" i="30"/>
  <c r="K10" i="30"/>
  <c r="J10" i="30"/>
  <c r="J30" i="31" s="1"/>
  <c r="H10" i="30"/>
  <c r="G10" i="30"/>
  <c r="F10" i="30"/>
  <c r="D10" i="30"/>
  <c r="C10" i="30"/>
  <c r="B10" i="30"/>
  <c r="AB9" i="29"/>
  <c r="AA9" i="29"/>
  <c r="Z9" i="29"/>
  <c r="X9" i="29"/>
  <c r="W9" i="29"/>
  <c r="V9" i="29"/>
  <c r="T9" i="29"/>
  <c r="S9" i="29"/>
  <c r="R9" i="29"/>
  <c r="P9" i="29"/>
  <c r="O9" i="29"/>
  <c r="N9" i="29"/>
  <c r="L9" i="29"/>
  <c r="K9" i="29"/>
  <c r="J9" i="29"/>
  <c r="H9" i="29"/>
  <c r="G9" i="29"/>
  <c r="F9" i="29"/>
  <c r="AB9" i="90"/>
  <c r="AA9" i="90"/>
  <c r="Z9" i="90"/>
  <c r="X9" i="90"/>
  <c r="W9" i="90"/>
  <c r="V9" i="90"/>
  <c r="T9" i="90"/>
  <c r="S9" i="90"/>
  <c r="R9" i="90"/>
  <c r="P9" i="90"/>
  <c r="O9" i="90"/>
  <c r="N9" i="90"/>
  <c r="L9" i="90"/>
  <c r="K9" i="90"/>
  <c r="J9" i="90"/>
  <c r="H9" i="90"/>
  <c r="G9" i="90"/>
  <c r="F9" i="90"/>
  <c r="AB9" i="28"/>
  <c r="AA9" i="28"/>
  <c r="Z9" i="28"/>
  <c r="X9" i="28"/>
  <c r="W9" i="28"/>
  <c r="V9" i="28"/>
  <c r="T9" i="28"/>
  <c r="S9" i="28"/>
  <c r="R9" i="28"/>
  <c r="P9" i="28"/>
  <c r="O9" i="28"/>
  <c r="N9" i="28"/>
  <c r="L9" i="28"/>
  <c r="K9" i="28"/>
  <c r="J9" i="28"/>
  <c r="H9" i="28"/>
  <c r="G9" i="28"/>
  <c r="F9" i="28"/>
  <c r="AB42" i="88"/>
  <c r="AA42" i="88"/>
  <c r="Z42" i="88"/>
  <c r="X42" i="88"/>
  <c r="W42" i="88"/>
  <c r="V42" i="88"/>
  <c r="T42" i="88"/>
  <c r="S42" i="88"/>
  <c r="R42" i="88"/>
  <c r="P42" i="88"/>
  <c r="O42" i="88"/>
  <c r="N42" i="88"/>
  <c r="L42" i="88"/>
  <c r="K42" i="88"/>
  <c r="J42" i="88"/>
  <c r="H42" i="88"/>
  <c r="G42" i="88"/>
  <c r="F42" i="88"/>
  <c r="D42" i="88"/>
  <c r="C42" i="88"/>
  <c r="B42" i="88"/>
  <c r="AB38" i="88"/>
  <c r="AA38" i="88"/>
  <c r="Z38" i="88"/>
  <c r="X38" i="88"/>
  <c r="W38" i="88"/>
  <c r="V38" i="88"/>
  <c r="T38" i="88"/>
  <c r="S38" i="88"/>
  <c r="R38" i="88"/>
  <c r="P38" i="88"/>
  <c r="O38" i="88"/>
  <c r="N38" i="88"/>
  <c r="L38" i="88"/>
  <c r="K38" i="88"/>
  <c r="J38" i="88"/>
  <c r="H38" i="88"/>
  <c r="G38" i="88"/>
  <c r="F38" i="88"/>
  <c r="D38" i="88"/>
  <c r="C38" i="88"/>
  <c r="B38" i="88"/>
  <c r="AB37" i="88"/>
  <c r="AA37" i="88"/>
  <c r="Z37" i="88"/>
  <c r="X37" i="88"/>
  <c r="W37" i="88"/>
  <c r="V37" i="88"/>
  <c r="T37" i="88"/>
  <c r="S37" i="88"/>
  <c r="R37" i="88"/>
  <c r="P37" i="88"/>
  <c r="O37" i="88"/>
  <c r="N37" i="88"/>
  <c r="L37" i="88"/>
  <c r="K37" i="88"/>
  <c r="J37" i="88"/>
  <c r="H37" i="88"/>
  <c r="G37" i="88"/>
  <c r="F37" i="88"/>
  <c r="D37" i="88"/>
  <c r="C37" i="88"/>
  <c r="B37" i="88"/>
  <c r="AB36" i="88"/>
  <c r="AA36" i="88"/>
  <c r="Z36" i="88"/>
  <c r="X36" i="88"/>
  <c r="W36" i="88"/>
  <c r="V36" i="88"/>
  <c r="T36" i="88"/>
  <c r="S36" i="88"/>
  <c r="R36" i="88"/>
  <c r="P36" i="88"/>
  <c r="O36" i="88"/>
  <c r="N36" i="88"/>
  <c r="L36" i="88"/>
  <c r="K36" i="88"/>
  <c r="J36" i="88"/>
  <c r="H36" i="88"/>
  <c r="G36" i="88"/>
  <c r="F36" i="88"/>
  <c r="D36" i="88"/>
  <c r="C36" i="88"/>
  <c r="B36" i="88"/>
  <c r="AB22" i="88"/>
  <c r="AA22" i="88"/>
  <c r="Z22" i="88"/>
  <c r="X22" i="88"/>
  <c r="W22" i="88"/>
  <c r="V22" i="88"/>
  <c r="T22" i="88"/>
  <c r="S22" i="88"/>
  <c r="R22" i="88"/>
  <c r="P22" i="88"/>
  <c r="O22" i="88"/>
  <c r="N22" i="88"/>
  <c r="L22" i="88"/>
  <c r="K22" i="88"/>
  <c r="J22" i="88"/>
  <c r="H22" i="88"/>
  <c r="G22" i="88"/>
  <c r="F22" i="88"/>
  <c r="D22" i="88"/>
  <c r="C22" i="88"/>
  <c r="B22" i="88"/>
  <c r="AB16" i="88"/>
  <c r="AA16" i="88"/>
  <c r="Z16" i="88"/>
  <c r="X16" i="88"/>
  <c r="W16" i="88"/>
  <c r="V16" i="88"/>
  <c r="T16" i="88"/>
  <c r="S16" i="88"/>
  <c r="R16" i="88"/>
  <c r="P16" i="88"/>
  <c r="O16" i="88"/>
  <c r="N16" i="88"/>
  <c r="L16" i="88"/>
  <c r="K16" i="88"/>
  <c r="J16" i="88"/>
  <c r="H16" i="88"/>
  <c r="G16" i="88"/>
  <c r="F16" i="88"/>
  <c r="D16" i="88"/>
  <c r="C16" i="88"/>
  <c r="B16" i="88"/>
  <c r="AB13" i="88"/>
  <c r="AA13" i="88"/>
  <c r="Z13" i="88"/>
  <c r="X13" i="88"/>
  <c r="W13" i="88"/>
  <c r="V13" i="88"/>
  <c r="T13" i="88"/>
  <c r="S13" i="88"/>
  <c r="R13" i="88"/>
  <c r="P13" i="88"/>
  <c r="O13" i="88"/>
  <c r="N13" i="88"/>
  <c r="L13" i="88"/>
  <c r="K13" i="88"/>
  <c r="J13" i="88"/>
  <c r="H13" i="88"/>
  <c r="G13" i="88"/>
  <c r="F13" i="88"/>
  <c r="D13" i="88"/>
  <c r="C13" i="88"/>
  <c r="B13" i="88"/>
  <c r="AB12" i="88"/>
  <c r="AA12" i="88"/>
  <c r="Z12" i="88"/>
  <c r="X12" i="88"/>
  <c r="W12" i="88"/>
  <c r="V12" i="88"/>
  <c r="T12" i="88"/>
  <c r="S12" i="88"/>
  <c r="R12" i="88"/>
  <c r="P12" i="88"/>
  <c r="O12" i="88"/>
  <c r="N12" i="88"/>
  <c r="L12" i="88"/>
  <c r="K12" i="88"/>
  <c r="J12" i="88"/>
  <c r="H12" i="88"/>
  <c r="G12" i="88"/>
  <c r="F12" i="88"/>
  <c r="D12" i="88"/>
  <c r="C12" i="88"/>
  <c r="B12" i="88"/>
  <c r="AB11" i="88"/>
  <c r="AA11" i="88"/>
  <c r="Z11" i="88"/>
  <c r="X11" i="88"/>
  <c r="W11" i="88"/>
  <c r="V11" i="88"/>
  <c r="T11" i="88"/>
  <c r="S11" i="88"/>
  <c r="R11" i="88"/>
  <c r="P11" i="88"/>
  <c r="O11" i="88"/>
  <c r="N11" i="88"/>
  <c r="L11" i="88"/>
  <c r="K11" i="88"/>
  <c r="J11" i="88"/>
  <c r="H11" i="88"/>
  <c r="G11" i="88"/>
  <c r="F11" i="88"/>
  <c r="D11" i="88"/>
  <c r="C11" i="88"/>
  <c r="B11" i="88"/>
  <c r="AB42" i="27"/>
  <c r="AA42" i="27"/>
  <c r="Z42" i="27"/>
  <c r="X42" i="27"/>
  <c r="W42" i="27"/>
  <c r="V42" i="27"/>
  <c r="T42" i="27"/>
  <c r="S42" i="27"/>
  <c r="R42" i="27"/>
  <c r="P42" i="27"/>
  <c r="O42" i="27"/>
  <c r="N42" i="27"/>
  <c r="L42" i="27"/>
  <c r="K42" i="27"/>
  <c r="J42" i="27"/>
  <c r="H42" i="27"/>
  <c r="G42" i="27"/>
  <c r="F42" i="27"/>
  <c r="D42" i="27"/>
  <c r="C42" i="27"/>
  <c r="B42" i="27"/>
  <c r="AB38" i="27"/>
  <c r="AA38" i="27"/>
  <c r="Z38" i="27"/>
  <c r="X38" i="27"/>
  <c r="W38" i="27"/>
  <c r="V38" i="27"/>
  <c r="T38" i="27"/>
  <c r="S38" i="27"/>
  <c r="R38" i="27"/>
  <c r="P38" i="27"/>
  <c r="O38" i="27"/>
  <c r="N38" i="27"/>
  <c r="L38" i="27"/>
  <c r="K38" i="27"/>
  <c r="J38" i="27"/>
  <c r="H38" i="27"/>
  <c r="G38" i="27"/>
  <c r="F38" i="27"/>
  <c r="D38" i="27"/>
  <c r="C38" i="27"/>
  <c r="B38" i="27"/>
  <c r="AB37" i="27"/>
  <c r="AA37" i="27"/>
  <c r="Z37" i="27"/>
  <c r="X37" i="27"/>
  <c r="W37" i="27"/>
  <c r="V37" i="27"/>
  <c r="T37" i="27"/>
  <c r="S37" i="27"/>
  <c r="R37" i="27"/>
  <c r="P37" i="27"/>
  <c r="O37" i="27"/>
  <c r="N37" i="27"/>
  <c r="L37" i="27"/>
  <c r="K37" i="27"/>
  <c r="J37" i="27"/>
  <c r="H37" i="27"/>
  <c r="G37" i="27"/>
  <c r="F37" i="27"/>
  <c r="D37" i="27"/>
  <c r="C37" i="27"/>
  <c r="B37" i="27"/>
  <c r="AB36" i="27"/>
  <c r="AA36" i="27"/>
  <c r="Z36" i="27"/>
  <c r="X36" i="27"/>
  <c r="W36" i="27"/>
  <c r="V36" i="27"/>
  <c r="T36" i="27"/>
  <c r="S36" i="27"/>
  <c r="R36" i="27"/>
  <c r="P36" i="27"/>
  <c r="O36" i="27"/>
  <c r="N36" i="27"/>
  <c r="L36" i="27"/>
  <c r="K36" i="27"/>
  <c r="J36" i="27"/>
  <c r="H36" i="27"/>
  <c r="G36" i="27"/>
  <c r="F36" i="27"/>
  <c r="D36" i="27"/>
  <c r="C36" i="27"/>
  <c r="B36" i="27"/>
  <c r="AB22" i="27"/>
  <c r="AA22" i="27"/>
  <c r="Z22" i="27"/>
  <c r="X22" i="27"/>
  <c r="W22" i="27"/>
  <c r="V22" i="27"/>
  <c r="T22" i="27"/>
  <c r="S22" i="27"/>
  <c r="R22" i="27"/>
  <c r="P22" i="27"/>
  <c r="O22" i="27"/>
  <c r="N22" i="27"/>
  <c r="L22" i="27"/>
  <c r="K22" i="27"/>
  <c r="J22" i="27"/>
  <c r="H22" i="27"/>
  <c r="G22" i="27"/>
  <c r="F22" i="27"/>
  <c r="D22" i="27"/>
  <c r="C22" i="27"/>
  <c r="B22" i="27"/>
  <c r="AB16" i="27"/>
  <c r="AA16" i="27"/>
  <c r="Z16" i="27"/>
  <c r="X16" i="27"/>
  <c r="W16" i="27"/>
  <c r="V16" i="27"/>
  <c r="T16" i="27"/>
  <c r="S16" i="27"/>
  <c r="R16" i="27"/>
  <c r="P16" i="27"/>
  <c r="O16" i="27"/>
  <c r="N16" i="27"/>
  <c r="L16" i="27"/>
  <c r="K16" i="27"/>
  <c r="J16" i="27"/>
  <c r="H16" i="27"/>
  <c r="G16" i="27"/>
  <c r="F16" i="27"/>
  <c r="D16" i="27"/>
  <c r="C16" i="27"/>
  <c r="B16" i="27"/>
  <c r="AB13" i="27"/>
  <c r="AA13" i="27"/>
  <c r="Z13" i="27"/>
  <c r="X13" i="27"/>
  <c r="W13" i="27"/>
  <c r="V13" i="27"/>
  <c r="T13" i="27"/>
  <c r="S13" i="27"/>
  <c r="R13" i="27"/>
  <c r="P13" i="27"/>
  <c r="O13" i="27"/>
  <c r="N13" i="27"/>
  <c r="L13" i="27"/>
  <c r="K13" i="27"/>
  <c r="J13" i="27"/>
  <c r="H13" i="27"/>
  <c r="G13" i="27"/>
  <c r="F13" i="27"/>
  <c r="D13" i="27"/>
  <c r="C13" i="27"/>
  <c r="B13" i="27"/>
  <c r="AB12" i="27"/>
  <c r="AA12" i="27"/>
  <c r="Z12" i="27"/>
  <c r="X12" i="27"/>
  <c r="W12" i="27"/>
  <c r="V12" i="27"/>
  <c r="T12" i="27"/>
  <c r="S12" i="27"/>
  <c r="R12" i="27"/>
  <c r="P12" i="27"/>
  <c r="O12" i="27"/>
  <c r="N12" i="27"/>
  <c r="L12" i="27"/>
  <c r="K12" i="27"/>
  <c r="J12" i="27"/>
  <c r="H12" i="27"/>
  <c r="G12" i="27"/>
  <c r="F12" i="27"/>
  <c r="D12" i="27"/>
  <c r="C12" i="27"/>
  <c r="B12" i="27"/>
  <c r="AB11" i="27"/>
  <c r="AA11" i="27"/>
  <c r="Z11" i="27"/>
  <c r="X11" i="27"/>
  <c r="W11" i="27"/>
  <c r="V11" i="27"/>
  <c r="T11" i="27"/>
  <c r="S11" i="27"/>
  <c r="R11" i="27"/>
  <c r="P11" i="27"/>
  <c r="O11" i="27"/>
  <c r="N11" i="27"/>
  <c r="L11" i="27"/>
  <c r="K11" i="27"/>
  <c r="J11" i="27"/>
  <c r="H11" i="27"/>
  <c r="G11" i="27"/>
  <c r="F11" i="27"/>
  <c r="D11" i="27"/>
  <c r="C11" i="27"/>
  <c r="B11" i="27"/>
  <c r="AB21" i="26"/>
  <c r="AA21" i="26"/>
  <c r="Z21" i="26"/>
  <c r="X21" i="26"/>
  <c r="W21" i="26"/>
  <c r="V21" i="26"/>
  <c r="T21" i="26"/>
  <c r="S21" i="26"/>
  <c r="R21" i="26"/>
  <c r="P21" i="26"/>
  <c r="O21" i="26"/>
  <c r="N21" i="26"/>
  <c r="L21" i="26"/>
  <c r="K21" i="26"/>
  <c r="J21" i="26"/>
  <c r="H21" i="26"/>
  <c r="G21" i="26"/>
  <c r="F21" i="26"/>
  <c r="D21" i="26"/>
  <c r="C21" i="26"/>
  <c r="B21" i="26"/>
  <c r="AB15" i="26"/>
  <c r="AA15" i="26"/>
  <c r="Z15" i="26"/>
  <c r="X15" i="26"/>
  <c r="W15" i="26"/>
  <c r="V15" i="26"/>
  <c r="T15" i="26"/>
  <c r="S15" i="26"/>
  <c r="S35" i="88" s="1"/>
  <c r="R15" i="26"/>
  <c r="P15" i="26"/>
  <c r="P9" i="26" s="1"/>
  <c r="O15" i="26"/>
  <c r="N15" i="26"/>
  <c r="N9" i="26" s="1"/>
  <c r="L15" i="26"/>
  <c r="K15" i="26"/>
  <c r="J15" i="26"/>
  <c r="H15" i="26"/>
  <c r="G15" i="26"/>
  <c r="F15" i="26"/>
  <c r="F9" i="26" s="1"/>
  <c r="D15" i="26"/>
  <c r="C15" i="26"/>
  <c r="B15" i="26"/>
  <c r="AB12" i="26"/>
  <c r="AA12" i="26"/>
  <c r="Z12" i="26"/>
  <c r="X12" i="26"/>
  <c r="X32" i="88" s="1"/>
  <c r="W12" i="26"/>
  <c r="V12" i="26"/>
  <c r="T12" i="26"/>
  <c r="S12" i="26"/>
  <c r="R12" i="26"/>
  <c r="P12" i="26"/>
  <c r="O12" i="26"/>
  <c r="N12" i="26"/>
  <c r="N32" i="88" s="1"/>
  <c r="L12" i="26"/>
  <c r="K12" i="26"/>
  <c r="J12" i="26"/>
  <c r="H12" i="26"/>
  <c r="G12" i="26"/>
  <c r="F12" i="26"/>
  <c r="D12" i="26"/>
  <c r="D32" i="88" s="1"/>
  <c r="C12" i="26"/>
  <c r="C32" i="88" s="1"/>
  <c r="B12" i="26"/>
  <c r="AB11" i="26"/>
  <c r="AA11" i="26"/>
  <c r="Z11" i="26"/>
  <c r="X11" i="26"/>
  <c r="W11" i="26"/>
  <c r="V11" i="26"/>
  <c r="T11" i="26"/>
  <c r="T31" i="88" s="1"/>
  <c r="S11" i="26"/>
  <c r="R11" i="26"/>
  <c r="P11" i="26"/>
  <c r="O11" i="26"/>
  <c r="N11" i="26"/>
  <c r="L11" i="26"/>
  <c r="K11" i="26"/>
  <c r="J11" i="26"/>
  <c r="J31" i="88" s="1"/>
  <c r="H11" i="26"/>
  <c r="G11" i="26"/>
  <c r="F11" i="26"/>
  <c r="D11" i="26"/>
  <c r="C11" i="26"/>
  <c r="B11" i="26"/>
  <c r="AB10" i="26"/>
  <c r="AA10" i="26"/>
  <c r="AA30" i="88" s="1"/>
  <c r="Z10" i="26"/>
  <c r="X10" i="26"/>
  <c r="W10" i="26"/>
  <c r="V10" i="26"/>
  <c r="T10" i="26"/>
  <c r="S10" i="26"/>
  <c r="R10" i="26"/>
  <c r="P10" i="26"/>
  <c r="P30" i="88" s="1"/>
  <c r="O10" i="26"/>
  <c r="N10" i="26"/>
  <c r="L10" i="26"/>
  <c r="K10" i="26"/>
  <c r="J10" i="26"/>
  <c r="H10" i="26"/>
  <c r="G10" i="26"/>
  <c r="G30" i="88" s="1"/>
  <c r="F10" i="26"/>
  <c r="F30" i="88" s="1"/>
  <c r="D10" i="26"/>
  <c r="C10" i="26"/>
  <c r="B10" i="26"/>
  <c r="C9" i="26"/>
  <c r="W9" i="97" l="1"/>
  <c r="W9" i="99"/>
  <c r="X9" i="99"/>
  <c r="X9" i="97"/>
  <c r="Z9" i="99"/>
  <c r="Z9" i="97"/>
  <c r="V9" i="97"/>
  <c r="V9" i="99"/>
  <c r="AA9" i="97"/>
  <c r="AA9" i="99"/>
  <c r="R9" i="99"/>
  <c r="R9" i="97"/>
  <c r="AB9" i="99"/>
  <c r="AB9" i="97"/>
  <c r="S9" i="97"/>
  <c r="S9" i="99"/>
  <c r="T9" i="97"/>
  <c r="T9" i="99"/>
  <c r="N10" i="35"/>
  <c r="X10" i="35"/>
  <c r="Z10" i="35"/>
  <c r="S32" i="35"/>
  <c r="B41" i="96"/>
  <c r="W41" i="96"/>
  <c r="T35" i="96"/>
  <c r="H9" i="93"/>
  <c r="H9" i="95"/>
  <c r="S9" i="95"/>
  <c r="S9" i="93"/>
  <c r="R9" i="93"/>
  <c r="R9" i="95"/>
  <c r="J9" i="93"/>
  <c r="J9" i="95"/>
  <c r="T9" i="93"/>
  <c r="T9" i="95"/>
  <c r="K9" i="95"/>
  <c r="K9" i="93"/>
  <c r="V9" i="95"/>
  <c r="V9" i="93"/>
  <c r="L9" i="95"/>
  <c r="L9" i="93"/>
  <c r="W9" i="95"/>
  <c r="W9" i="93"/>
  <c r="N9" i="93"/>
  <c r="N9" i="95"/>
  <c r="X9" i="93"/>
  <c r="X9" i="95"/>
  <c r="G9" i="93"/>
  <c r="G9" i="95"/>
  <c r="O9" i="93"/>
  <c r="O9" i="95"/>
  <c r="F9" i="93"/>
  <c r="F9" i="95"/>
  <c r="P9" i="93"/>
  <c r="P9" i="95"/>
  <c r="G10" i="92"/>
  <c r="F9" i="30"/>
  <c r="P9" i="30"/>
  <c r="C9" i="30"/>
  <c r="R41" i="92"/>
  <c r="F41" i="31"/>
  <c r="J9" i="30"/>
  <c r="L9" i="89"/>
  <c r="L9" i="91"/>
  <c r="N9" i="89"/>
  <c r="N9" i="91"/>
  <c r="X9" i="89"/>
  <c r="X9" i="91"/>
  <c r="O9" i="91"/>
  <c r="O9" i="89"/>
  <c r="Z9" i="89"/>
  <c r="Z9" i="91"/>
  <c r="F9" i="91"/>
  <c r="F9" i="89"/>
  <c r="P9" i="91"/>
  <c r="P9" i="89"/>
  <c r="AA9" i="91"/>
  <c r="AA9" i="89"/>
  <c r="W9" i="89"/>
  <c r="W9" i="91"/>
  <c r="G9" i="91"/>
  <c r="G9" i="89"/>
  <c r="R9" i="91"/>
  <c r="R9" i="89"/>
  <c r="AB9" i="91"/>
  <c r="AB9" i="89"/>
  <c r="H9" i="91"/>
  <c r="H9" i="89"/>
  <c r="S9" i="91"/>
  <c r="S9" i="89"/>
  <c r="J9" i="89"/>
  <c r="J9" i="91"/>
  <c r="T9" i="91"/>
  <c r="T9" i="89"/>
  <c r="K9" i="89"/>
  <c r="K9" i="91"/>
  <c r="V9" i="89"/>
  <c r="V9" i="91"/>
  <c r="X41" i="88"/>
  <c r="N41" i="88"/>
  <c r="H10" i="27"/>
  <c r="S10" i="27"/>
  <c r="K10" i="27"/>
  <c r="V10" i="27"/>
  <c r="C30" i="27"/>
  <c r="N30" i="27"/>
  <c r="X30" i="27"/>
  <c r="R31" i="27"/>
  <c r="AB31" i="27"/>
  <c r="V32" i="27"/>
  <c r="D35" i="27"/>
  <c r="S41" i="27"/>
  <c r="X9" i="26"/>
  <c r="AA9" i="26"/>
  <c r="B31" i="27"/>
  <c r="L31" i="27"/>
  <c r="W31" i="27"/>
  <c r="F32" i="27"/>
  <c r="P32" i="27"/>
  <c r="AA32" i="27"/>
  <c r="J35" i="27"/>
  <c r="T9" i="26"/>
  <c r="G31" i="27"/>
  <c r="K32" i="27"/>
  <c r="M10" i="58"/>
  <c r="M10" i="57"/>
  <c r="C9" i="37"/>
  <c r="S30" i="96"/>
  <c r="B10" i="35"/>
  <c r="L10" i="35"/>
  <c r="W10" i="35"/>
  <c r="W29" i="35" s="1"/>
  <c r="T41" i="35"/>
  <c r="R30" i="35"/>
  <c r="AB10" i="35"/>
  <c r="AB29" i="35" s="1"/>
  <c r="F10" i="35"/>
  <c r="P10" i="35"/>
  <c r="AA10" i="35"/>
  <c r="AA29" i="35" s="1"/>
  <c r="W32" i="35"/>
  <c r="B32" i="35"/>
  <c r="V30" i="35"/>
  <c r="B29" i="35"/>
  <c r="R41" i="35"/>
  <c r="V41" i="35"/>
  <c r="B30" i="35"/>
  <c r="W30" i="35"/>
  <c r="T32" i="35"/>
  <c r="V32" i="35"/>
  <c r="D9" i="34"/>
  <c r="G30" i="92"/>
  <c r="N31" i="92"/>
  <c r="G41" i="92"/>
  <c r="K9" i="30"/>
  <c r="V9" i="30"/>
  <c r="H41" i="92"/>
  <c r="N41" i="92"/>
  <c r="G9" i="30"/>
  <c r="R9" i="30"/>
  <c r="C30" i="92"/>
  <c r="N30" i="92"/>
  <c r="X30" i="92"/>
  <c r="K31" i="92"/>
  <c r="V31" i="92"/>
  <c r="F35" i="92"/>
  <c r="P35" i="92"/>
  <c r="D30" i="92"/>
  <c r="W31" i="92"/>
  <c r="R35" i="92"/>
  <c r="X31" i="92"/>
  <c r="F30" i="31"/>
  <c r="P30" i="31"/>
  <c r="C31" i="31"/>
  <c r="N31" i="31"/>
  <c r="X31" i="31"/>
  <c r="H35" i="31"/>
  <c r="S35" i="31"/>
  <c r="R30" i="92"/>
  <c r="D31" i="92"/>
  <c r="J35" i="92"/>
  <c r="L31" i="92"/>
  <c r="P30" i="92"/>
  <c r="H9" i="30"/>
  <c r="S9" i="30"/>
  <c r="C31" i="92"/>
  <c r="G35" i="92"/>
  <c r="F30" i="92"/>
  <c r="T30" i="31"/>
  <c r="J41" i="27"/>
  <c r="V31" i="27"/>
  <c r="Z32" i="27"/>
  <c r="H35" i="27"/>
  <c r="R30" i="27"/>
  <c r="K31" i="27"/>
  <c r="AB30" i="27"/>
  <c r="O32" i="27"/>
  <c r="V41" i="88"/>
  <c r="H41" i="27"/>
  <c r="W41" i="88"/>
  <c r="C41" i="88"/>
  <c r="J9" i="26"/>
  <c r="H30" i="27"/>
  <c r="S30" i="27"/>
  <c r="C41" i="27"/>
  <c r="N41" i="27"/>
  <c r="X41" i="27"/>
  <c r="P32" i="88"/>
  <c r="AA32" i="88"/>
  <c r="J35" i="88"/>
  <c r="T35" i="88"/>
  <c r="W30" i="27"/>
  <c r="J32" i="27"/>
  <c r="D9" i="26"/>
  <c r="O9" i="26"/>
  <c r="Z9" i="26"/>
  <c r="J30" i="27"/>
  <c r="T30" i="27"/>
  <c r="C31" i="27"/>
  <c r="N31" i="27"/>
  <c r="X31" i="27"/>
  <c r="G32" i="27"/>
  <c r="R32" i="27"/>
  <c r="AB32" i="27"/>
  <c r="D41" i="27"/>
  <c r="O41" i="27"/>
  <c r="Z41" i="27"/>
  <c r="Z35" i="27"/>
  <c r="C30" i="88"/>
  <c r="N30" i="88"/>
  <c r="X30" i="88"/>
  <c r="G31" i="88"/>
  <c r="R31" i="88"/>
  <c r="AA30" i="35"/>
  <c r="C32" i="35"/>
  <c r="X32" i="35"/>
  <c r="G10" i="35"/>
  <c r="R35" i="35"/>
  <c r="R10" i="35"/>
  <c r="G9" i="26"/>
  <c r="R9" i="26"/>
  <c r="AB9" i="26"/>
  <c r="B30" i="27"/>
  <c r="L30" i="27"/>
  <c r="F31" i="27"/>
  <c r="P31" i="27"/>
  <c r="AA31" i="27"/>
  <c r="T32" i="27"/>
  <c r="C35" i="27"/>
  <c r="N35" i="27"/>
  <c r="K41" i="88"/>
  <c r="K10" i="88"/>
  <c r="P41" i="31"/>
  <c r="P10" i="31"/>
  <c r="P29" i="31" s="1"/>
  <c r="C41" i="35"/>
  <c r="X41" i="35"/>
  <c r="Z30" i="96"/>
  <c r="C41" i="92"/>
  <c r="C10" i="92"/>
  <c r="C29" i="92" s="1"/>
  <c r="T35" i="27"/>
  <c r="T10" i="27"/>
  <c r="T29" i="27" s="1"/>
  <c r="X35" i="27"/>
  <c r="X41" i="92"/>
  <c r="X10" i="92"/>
  <c r="B9" i="29"/>
  <c r="O30" i="27"/>
  <c r="S31" i="27"/>
  <c r="L32" i="27"/>
  <c r="F35" i="27"/>
  <c r="J10" i="27"/>
  <c r="H30" i="88"/>
  <c r="B31" i="88"/>
  <c r="W31" i="88"/>
  <c r="S10" i="96"/>
  <c r="L41" i="88"/>
  <c r="Z30" i="27"/>
  <c r="B32" i="27"/>
  <c r="AA35" i="27"/>
  <c r="S30" i="88"/>
  <c r="R31" i="31"/>
  <c r="B35" i="31"/>
  <c r="H30" i="92"/>
  <c r="F31" i="92"/>
  <c r="V35" i="92"/>
  <c r="B41" i="88"/>
  <c r="D30" i="27"/>
  <c r="H31" i="27"/>
  <c r="W32" i="27"/>
  <c r="P35" i="27"/>
  <c r="T41" i="27"/>
  <c r="L31" i="88"/>
  <c r="F32" i="88"/>
  <c r="G31" i="31"/>
  <c r="L35" i="31"/>
  <c r="S30" i="92"/>
  <c r="P31" i="92"/>
  <c r="K35" i="92"/>
  <c r="S41" i="92"/>
  <c r="B9" i="26"/>
  <c r="L9" i="26"/>
  <c r="W9" i="26"/>
  <c r="B41" i="27"/>
  <c r="L41" i="27"/>
  <c r="W41" i="27"/>
  <c r="O35" i="27"/>
  <c r="V10" i="88"/>
  <c r="K30" i="88"/>
  <c r="V30" i="88"/>
  <c r="D31" i="88"/>
  <c r="O31" i="88"/>
  <c r="Z31" i="88"/>
  <c r="H32" i="88"/>
  <c r="S32" i="88"/>
  <c r="B35" i="88"/>
  <c r="L35" i="88"/>
  <c r="W35" i="88"/>
  <c r="F41" i="88"/>
  <c r="P41" i="88"/>
  <c r="AA41" i="88"/>
  <c r="B10" i="31"/>
  <c r="J30" i="92"/>
  <c r="T30" i="92"/>
  <c r="G31" i="92"/>
  <c r="R31" i="92"/>
  <c r="L35" i="92"/>
  <c r="W35" i="92"/>
  <c r="J41" i="92"/>
  <c r="T41" i="92"/>
  <c r="S41" i="35"/>
  <c r="G30" i="31"/>
  <c r="R30" i="31"/>
  <c r="D31" i="31"/>
  <c r="O31" i="31"/>
  <c r="J35" i="31"/>
  <c r="T35" i="31"/>
  <c r="G41" i="31"/>
  <c r="R41" i="31"/>
  <c r="K30" i="92"/>
  <c r="V30" i="92"/>
  <c r="H31" i="92"/>
  <c r="S31" i="92"/>
  <c r="C35" i="92"/>
  <c r="N35" i="92"/>
  <c r="X35" i="92"/>
  <c r="K41" i="92"/>
  <c r="V10" i="92"/>
  <c r="S9" i="34"/>
  <c r="D29" i="35"/>
  <c r="C30" i="35"/>
  <c r="X30" i="35"/>
  <c r="D35" i="35"/>
  <c r="D30" i="96"/>
  <c r="B32" i="96"/>
  <c r="W32" i="96"/>
  <c r="K9" i="26"/>
  <c r="K29" i="27" s="1"/>
  <c r="V9" i="26"/>
  <c r="V29" i="27" s="1"/>
  <c r="K30" i="27"/>
  <c r="V30" i="27"/>
  <c r="D31" i="27"/>
  <c r="O31" i="27"/>
  <c r="Z31" i="27"/>
  <c r="H32" i="27"/>
  <c r="S32" i="27"/>
  <c r="B35" i="27"/>
  <c r="L35" i="27"/>
  <c r="W35" i="27"/>
  <c r="F10" i="27"/>
  <c r="F29" i="27" s="1"/>
  <c r="P10" i="27"/>
  <c r="P29" i="27" s="1"/>
  <c r="AA10" i="27"/>
  <c r="AA29" i="27" s="1"/>
  <c r="J30" i="88"/>
  <c r="T30" i="88"/>
  <c r="C31" i="88"/>
  <c r="N31" i="88"/>
  <c r="X31" i="88"/>
  <c r="G32" i="88"/>
  <c r="R32" i="88"/>
  <c r="AB32" i="88"/>
  <c r="K35" i="88"/>
  <c r="V35" i="88"/>
  <c r="D41" i="88"/>
  <c r="O41" i="88"/>
  <c r="Z41" i="88"/>
  <c r="B9" i="30"/>
  <c r="B29" i="92" s="1"/>
  <c r="L9" i="30"/>
  <c r="W9" i="30"/>
  <c r="W29" i="92" s="1"/>
  <c r="AB10" i="92"/>
  <c r="H30" i="31"/>
  <c r="S30" i="31"/>
  <c r="F31" i="31"/>
  <c r="P31" i="31"/>
  <c r="K35" i="31"/>
  <c r="V35" i="31"/>
  <c r="H41" i="31"/>
  <c r="S41" i="31"/>
  <c r="B30" i="92"/>
  <c r="L30" i="92"/>
  <c r="W30" i="92"/>
  <c r="J31" i="92"/>
  <c r="T31" i="92"/>
  <c r="D35" i="92"/>
  <c r="O35" i="92"/>
  <c r="B41" i="92"/>
  <c r="L41" i="92"/>
  <c r="W41" i="92"/>
  <c r="D9" i="33"/>
  <c r="D30" i="35"/>
  <c r="Z30" i="35"/>
  <c r="V41" i="96"/>
  <c r="B30" i="88"/>
  <c r="L30" i="88"/>
  <c r="W30" i="88"/>
  <c r="F31" i="88"/>
  <c r="P31" i="88"/>
  <c r="AA31" i="88"/>
  <c r="J32" i="88"/>
  <c r="T32" i="88"/>
  <c r="C35" i="88"/>
  <c r="N35" i="88"/>
  <c r="X35" i="88"/>
  <c r="G41" i="88"/>
  <c r="R41" i="88"/>
  <c r="AB41" i="88"/>
  <c r="D9" i="94"/>
  <c r="AB30" i="35"/>
  <c r="D32" i="35"/>
  <c r="Z32" i="35"/>
  <c r="B41" i="35"/>
  <c r="W41" i="35"/>
  <c r="AA32" i="96"/>
  <c r="C41" i="96"/>
  <c r="X41" i="96"/>
  <c r="C9" i="36"/>
  <c r="AB31" i="88"/>
  <c r="K32" i="88"/>
  <c r="V32" i="88"/>
  <c r="D35" i="88"/>
  <c r="O35" i="88"/>
  <c r="Z35" i="88"/>
  <c r="H41" i="88"/>
  <c r="S41" i="88"/>
  <c r="Z10" i="92"/>
  <c r="L10" i="31"/>
  <c r="W10" i="31"/>
  <c r="S10" i="92"/>
  <c r="F10" i="92"/>
  <c r="F29" i="92" s="1"/>
  <c r="P10" i="92"/>
  <c r="P29" i="92" s="1"/>
  <c r="B9" i="94"/>
  <c r="C9" i="34"/>
  <c r="C29" i="35" s="1"/>
  <c r="N9" i="34"/>
  <c r="X9" i="34"/>
  <c r="X29" i="35" s="1"/>
  <c r="V9" i="34"/>
  <c r="S30" i="35"/>
  <c r="AA32" i="35"/>
  <c r="F30" i="27"/>
  <c r="P30" i="27"/>
  <c r="AA30" i="27"/>
  <c r="J31" i="27"/>
  <c r="T31" i="27"/>
  <c r="C32" i="27"/>
  <c r="N32" i="27"/>
  <c r="X32" i="27"/>
  <c r="G35" i="27"/>
  <c r="R35" i="27"/>
  <c r="AB35" i="27"/>
  <c r="K41" i="27"/>
  <c r="V41" i="27"/>
  <c r="D30" i="88"/>
  <c r="O30" i="88"/>
  <c r="Z30" i="88"/>
  <c r="H31" i="88"/>
  <c r="S31" i="88"/>
  <c r="B32" i="88"/>
  <c r="L32" i="88"/>
  <c r="W32" i="88"/>
  <c r="F10" i="88"/>
  <c r="F29" i="88" s="1"/>
  <c r="P10" i="88"/>
  <c r="P29" i="88" s="1"/>
  <c r="AA10" i="88"/>
  <c r="J41" i="88"/>
  <c r="T41" i="88"/>
  <c r="D9" i="28"/>
  <c r="T9" i="30"/>
  <c r="S35" i="92"/>
  <c r="B9" i="32"/>
  <c r="Z29" i="35"/>
  <c r="T30" i="35"/>
  <c r="R32" i="35"/>
  <c r="AB32" i="35"/>
  <c r="V10" i="35"/>
  <c r="V29" i="35" s="1"/>
  <c r="D41" i="35"/>
  <c r="O10" i="35"/>
  <c r="S35" i="35"/>
  <c r="S35" i="96"/>
  <c r="T35" i="35"/>
  <c r="T29" i="96"/>
  <c r="H9" i="34"/>
  <c r="K10" i="35"/>
  <c r="V35" i="35"/>
  <c r="B10" i="96"/>
  <c r="B29" i="96" s="1"/>
  <c r="W10" i="96"/>
  <c r="W29" i="96" s="1"/>
  <c r="T30" i="96"/>
  <c r="R32" i="96"/>
  <c r="AB32" i="96"/>
  <c r="V35" i="96"/>
  <c r="D10" i="96"/>
  <c r="D29" i="96" s="1"/>
  <c r="O10" i="96"/>
  <c r="Z10" i="96"/>
  <c r="Z29" i="96" s="1"/>
  <c r="B35" i="35"/>
  <c r="W35" i="35"/>
  <c r="AA29" i="96"/>
  <c r="V30" i="96"/>
  <c r="S32" i="96"/>
  <c r="B35" i="96"/>
  <c r="W35" i="96"/>
  <c r="C35" i="35"/>
  <c r="B30" i="96"/>
  <c r="T32" i="96"/>
  <c r="C35" i="96"/>
  <c r="X35" i="96"/>
  <c r="R41" i="96"/>
  <c r="R30" i="96"/>
  <c r="D32" i="96"/>
  <c r="W30" i="96"/>
  <c r="J10" i="96"/>
  <c r="C30" i="96"/>
  <c r="X30" i="96"/>
  <c r="V32" i="96"/>
  <c r="D35" i="96"/>
  <c r="S41" i="96"/>
  <c r="F9" i="34"/>
  <c r="P9" i="34"/>
  <c r="L10" i="96"/>
  <c r="T41" i="96"/>
  <c r="AB30" i="96"/>
  <c r="Z32" i="96"/>
  <c r="H10" i="96"/>
  <c r="G9" i="34"/>
  <c r="R9" i="34"/>
  <c r="J10" i="35"/>
  <c r="T10" i="35"/>
  <c r="T29" i="35" s="1"/>
  <c r="AA30" i="96"/>
  <c r="C32" i="96"/>
  <c r="X32" i="96"/>
  <c r="G10" i="96"/>
  <c r="R10" i="96"/>
  <c r="AB10" i="96"/>
  <c r="AB29" i="96" s="1"/>
  <c r="S10" i="31"/>
  <c r="L41" i="31"/>
  <c r="F10" i="31"/>
  <c r="F29" i="31" s="1"/>
  <c r="V10" i="31"/>
  <c r="J41" i="31"/>
  <c r="T41" i="31"/>
  <c r="K10" i="92"/>
  <c r="V41" i="92"/>
  <c r="W41" i="31"/>
  <c r="H10" i="31"/>
  <c r="K30" i="31"/>
  <c r="V30" i="31"/>
  <c r="H31" i="31"/>
  <c r="S31" i="31"/>
  <c r="C35" i="31"/>
  <c r="N35" i="31"/>
  <c r="X35" i="31"/>
  <c r="K41" i="31"/>
  <c r="V41" i="31"/>
  <c r="L10" i="92"/>
  <c r="D10" i="92"/>
  <c r="O10" i="92"/>
  <c r="B35" i="92"/>
  <c r="O9" i="30"/>
  <c r="T10" i="31"/>
  <c r="J10" i="92"/>
  <c r="J29" i="92" s="1"/>
  <c r="AA10" i="92"/>
  <c r="J10" i="31"/>
  <c r="J29" i="31" s="1"/>
  <c r="B30" i="31"/>
  <c r="L30" i="31"/>
  <c r="W30" i="31"/>
  <c r="J31" i="31"/>
  <c r="T31" i="31"/>
  <c r="D35" i="31"/>
  <c r="O35" i="31"/>
  <c r="N10" i="92"/>
  <c r="B41" i="31"/>
  <c r="K10" i="31"/>
  <c r="C30" i="31"/>
  <c r="N30" i="31"/>
  <c r="X30" i="31"/>
  <c r="K31" i="31"/>
  <c r="V31" i="31"/>
  <c r="F35" i="31"/>
  <c r="P35" i="31"/>
  <c r="D41" i="92"/>
  <c r="O41" i="92"/>
  <c r="D9" i="30"/>
  <c r="D30" i="31"/>
  <c r="O30" i="31"/>
  <c r="B31" i="31"/>
  <c r="L31" i="31"/>
  <c r="W31" i="31"/>
  <c r="G35" i="31"/>
  <c r="R10" i="31"/>
  <c r="D10" i="31"/>
  <c r="O10" i="31"/>
  <c r="F41" i="92"/>
  <c r="P41" i="92"/>
  <c r="R35" i="88"/>
  <c r="R30" i="88"/>
  <c r="V31" i="88"/>
  <c r="Z32" i="88"/>
  <c r="G10" i="27"/>
  <c r="G29" i="27" s="1"/>
  <c r="R10" i="27"/>
  <c r="AB10" i="27"/>
  <c r="J10" i="88"/>
  <c r="B10" i="88"/>
  <c r="L10" i="88"/>
  <c r="S10" i="88"/>
  <c r="K31" i="88"/>
  <c r="O32" i="88"/>
  <c r="G30" i="27"/>
  <c r="D32" i="27"/>
  <c r="S35" i="27"/>
  <c r="T10" i="88"/>
  <c r="H9" i="26"/>
  <c r="H29" i="27" s="1"/>
  <c r="S9" i="26"/>
  <c r="S29" i="27" s="1"/>
  <c r="K35" i="27"/>
  <c r="V35" i="27"/>
  <c r="F41" i="27"/>
  <c r="P41" i="27"/>
  <c r="AA41" i="27"/>
  <c r="G35" i="88"/>
  <c r="AB35" i="88"/>
  <c r="AB30" i="88"/>
  <c r="H35" i="88"/>
  <c r="G41" i="27"/>
  <c r="R41" i="27"/>
  <c r="AB41" i="27"/>
  <c r="F35" i="88"/>
  <c r="P35" i="88"/>
  <c r="AA35" i="88"/>
  <c r="B9" i="28"/>
  <c r="C9" i="29"/>
  <c r="C9" i="28"/>
  <c r="D9" i="90"/>
  <c r="C9" i="90"/>
  <c r="B9" i="90"/>
  <c r="D9" i="29"/>
  <c r="C9" i="32"/>
  <c r="D9" i="32"/>
  <c r="B9" i="33"/>
  <c r="C9" i="33"/>
  <c r="C9" i="94"/>
  <c r="D9" i="36"/>
  <c r="D9" i="37"/>
  <c r="B9" i="37"/>
  <c r="B9" i="98"/>
  <c r="D9" i="98"/>
  <c r="C9" i="98"/>
  <c r="M21" i="38"/>
  <c r="M22" i="38"/>
  <c r="M20" i="38"/>
  <c r="L21" i="38"/>
  <c r="L20" i="38"/>
  <c r="L22" i="38"/>
  <c r="B9" i="36"/>
  <c r="R35" i="96"/>
  <c r="AB35" i="96"/>
  <c r="K10" i="96"/>
  <c r="V10" i="96"/>
  <c r="V29" i="96" s="1"/>
  <c r="D41" i="96"/>
  <c r="Z41" i="96"/>
  <c r="C10" i="96"/>
  <c r="N10" i="96"/>
  <c r="X10" i="96"/>
  <c r="X29" i="96" s="1"/>
  <c r="H10" i="35"/>
  <c r="S10" i="35"/>
  <c r="R10" i="92"/>
  <c r="H10" i="92"/>
  <c r="T10" i="92"/>
  <c r="C10" i="31"/>
  <c r="N10" i="31"/>
  <c r="X10" i="31"/>
  <c r="C41" i="31"/>
  <c r="N41" i="31"/>
  <c r="X41" i="31"/>
  <c r="D41" i="31"/>
  <c r="O41" i="31"/>
  <c r="G10" i="31"/>
  <c r="R35" i="31"/>
  <c r="N9" i="30"/>
  <c r="X9" i="30"/>
  <c r="X29" i="92" s="1"/>
  <c r="W10" i="88"/>
  <c r="H10" i="88"/>
  <c r="G10" i="88"/>
  <c r="R10" i="88"/>
  <c r="AB10" i="88"/>
  <c r="C10" i="88"/>
  <c r="C29" i="88" s="1"/>
  <c r="N10" i="88"/>
  <c r="N29" i="88" s="1"/>
  <c r="X10" i="88"/>
  <c r="X29" i="88" s="1"/>
  <c r="D10" i="88"/>
  <c r="O10" i="88"/>
  <c r="O29" i="88" s="1"/>
  <c r="Z10" i="88"/>
  <c r="Z29" i="88" s="1"/>
  <c r="B10" i="27"/>
  <c r="L10" i="27"/>
  <c r="W10" i="27"/>
  <c r="C10" i="27"/>
  <c r="C29" i="27" s="1"/>
  <c r="X10" i="27"/>
  <c r="X29" i="27" s="1"/>
  <c r="D10" i="27"/>
  <c r="O10" i="27"/>
  <c r="O29" i="27" s="1"/>
  <c r="Z10" i="27"/>
  <c r="Z29" i="27" s="1"/>
  <c r="N10" i="27"/>
  <c r="N29" i="27" s="1"/>
  <c r="G29" i="92" l="1"/>
  <c r="C9" i="99"/>
  <c r="C9" i="97"/>
  <c r="B9" i="97"/>
  <c r="B9" i="99"/>
  <c r="D9" i="99"/>
  <c r="D9" i="97"/>
  <c r="C29" i="96"/>
  <c r="D9" i="93"/>
  <c r="D9" i="95"/>
  <c r="C9" i="93"/>
  <c r="C9" i="95"/>
  <c r="B9" i="95"/>
  <c r="B9" i="93"/>
  <c r="K29" i="31"/>
  <c r="H29" i="31"/>
  <c r="C29" i="31"/>
  <c r="K29" i="92"/>
  <c r="V29" i="31"/>
  <c r="V29" i="92"/>
  <c r="D9" i="89"/>
  <c r="D9" i="91"/>
  <c r="C9" i="91"/>
  <c r="C9" i="89"/>
  <c r="B9" i="89"/>
  <c r="B9" i="91"/>
  <c r="AA29" i="88"/>
  <c r="G29" i="88"/>
  <c r="D29" i="27"/>
  <c r="T29" i="88"/>
  <c r="H29" i="88"/>
  <c r="S29" i="96"/>
  <c r="R29" i="35"/>
  <c r="S29" i="35"/>
  <c r="G29" i="31"/>
  <c r="R29" i="31"/>
  <c r="S29" i="92"/>
  <c r="S29" i="31"/>
  <c r="R29" i="92"/>
  <c r="L29" i="31"/>
  <c r="H29" i="92"/>
  <c r="L29" i="92"/>
  <c r="W29" i="88"/>
  <c r="J29" i="88"/>
  <c r="W29" i="27"/>
  <c r="J29" i="27"/>
  <c r="D29" i="88"/>
  <c r="V29" i="88"/>
  <c r="X29" i="31"/>
  <c r="T29" i="31"/>
  <c r="W29" i="31"/>
  <c r="AB29" i="27"/>
  <c r="B29" i="31"/>
  <c r="R29" i="27"/>
  <c r="L29" i="88"/>
  <c r="B29" i="88"/>
  <c r="AB29" i="88"/>
  <c r="B29" i="27"/>
  <c r="T29" i="92"/>
  <c r="D29" i="31"/>
  <c r="L29" i="27"/>
  <c r="R29" i="88"/>
  <c r="K29" i="88"/>
  <c r="R29" i="96"/>
  <c r="O29" i="31"/>
  <c r="N29" i="31"/>
  <c r="N29" i="92"/>
  <c r="O29" i="92"/>
  <c r="D29" i="92"/>
  <c r="S29" i="88"/>
  <c r="L18" i="38"/>
  <c r="M18" i="38"/>
  <c r="AB9" i="86"/>
  <c r="AA9" i="86"/>
  <c r="Z9" i="86"/>
  <c r="X9" i="86"/>
  <c r="W9" i="86"/>
  <c r="V9" i="86"/>
  <c r="T9" i="86"/>
  <c r="S9" i="86"/>
  <c r="R9" i="86"/>
  <c r="P9" i="86"/>
  <c r="O9" i="86"/>
  <c r="N9" i="86"/>
  <c r="L9" i="86"/>
  <c r="K9" i="86"/>
  <c r="J9" i="86"/>
  <c r="H9" i="86"/>
  <c r="G9" i="86"/>
  <c r="F9" i="86"/>
  <c r="X37" i="87"/>
  <c r="W37" i="87"/>
  <c r="V37" i="87"/>
  <c r="T37" i="87"/>
  <c r="S37" i="87"/>
  <c r="R37" i="87"/>
  <c r="P37" i="87"/>
  <c r="O37" i="87"/>
  <c r="N37" i="87"/>
  <c r="L37" i="87"/>
  <c r="K37" i="87"/>
  <c r="J37" i="87"/>
  <c r="H37" i="87"/>
  <c r="G37" i="87"/>
  <c r="F37" i="87"/>
  <c r="D37" i="87"/>
  <c r="C37" i="87"/>
  <c r="B37" i="87"/>
  <c r="X36" i="87"/>
  <c r="W36" i="87"/>
  <c r="V36" i="87"/>
  <c r="T36" i="87"/>
  <c r="S36" i="87"/>
  <c r="R36" i="87"/>
  <c r="P36" i="87"/>
  <c r="O36" i="87"/>
  <c r="N36" i="87"/>
  <c r="L36" i="87"/>
  <c r="K36" i="87"/>
  <c r="J36" i="87"/>
  <c r="H36" i="87"/>
  <c r="G36" i="87"/>
  <c r="F36" i="87"/>
  <c r="D36" i="87"/>
  <c r="C36" i="87"/>
  <c r="B36" i="87"/>
  <c r="X35" i="87"/>
  <c r="W35" i="87"/>
  <c r="V35" i="87"/>
  <c r="T35" i="87"/>
  <c r="S35" i="87"/>
  <c r="R35" i="87"/>
  <c r="P35" i="87"/>
  <c r="O35" i="87"/>
  <c r="N35" i="87"/>
  <c r="L35" i="87"/>
  <c r="K35" i="87"/>
  <c r="J35" i="87"/>
  <c r="H35" i="87"/>
  <c r="G35" i="87"/>
  <c r="F35" i="87"/>
  <c r="D35" i="87"/>
  <c r="C35" i="87"/>
  <c r="B35" i="87"/>
  <c r="X34" i="87"/>
  <c r="W34" i="87"/>
  <c r="V34" i="87"/>
  <c r="T34" i="87"/>
  <c r="S34" i="87"/>
  <c r="R34" i="87"/>
  <c r="P34" i="87"/>
  <c r="O34" i="87"/>
  <c r="N34" i="87"/>
  <c r="L34" i="87"/>
  <c r="K34" i="87"/>
  <c r="J34" i="87"/>
  <c r="H34" i="87"/>
  <c r="G34" i="87"/>
  <c r="F34" i="87"/>
  <c r="D34" i="87"/>
  <c r="C34" i="87"/>
  <c r="B34" i="87"/>
  <c r="X33" i="87"/>
  <c r="W33" i="87"/>
  <c r="V33" i="87"/>
  <c r="T33" i="87"/>
  <c r="S33" i="87"/>
  <c r="R33" i="87"/>
  <c r="P33" i="87"/>
  <c r="O33" i="87"/>
  <c r="N33" i="87"/>
  <c r="L33" i="87"/>
  <c r="K33" i="87"/>
  <c r="J33" i="87"/>
  <c r="H33" i="87"/>
  <c r="G33" i="87"/>
  <c r="F33" i="87"/>
  <c r="D33" i="87"/>
  <c r="C33" i="87"/>
  <c r="B33" i="87"/>
  <c r="X32" i="87"/>
  <c r="W32" i="87"/>
  <c r="V32" i="87"/>
  <c r="T32" i="87"/>
  <c r="S32" i="87"/>
  <c r="R32" i="87"/>
  <c r="P32" i="87"/>
  <c r="O32" i="87"/>
  <c r="N32" i="87"/>
  <c r="L32" i="87"/>
  <c r="K32" i="87"/>
  <c r="J32" i="87"/>
  <c r="H32" i="87"/>
  <c r="G32" i="87"/>
  <c r="F32" i="87"/>
  <c r="D32" i="87"/>
  <c r="C32" i="87"/>
  <c r="B32" i="87"/>
  <c r="X31" i="87"/>
  <c r="W31" i="87"/>
  <c r="V31" i="87"/>
  <c r="T31" i="87"/>
  <c r="S31" i="87"/>
  <c r="R31" i="87"/>
  <c r="P31" i="87"/>
  <c r="O31" i="87"/>
  <c r="N31" i="87"/>
  <c r="L31" i="87"/>
  <c r="K31" i="87"/>
  <c r="J31" i="87"/>
  <c r="H31" i="87"/>
  <c r="G31" i="87"/>
  <c r="F31" i="87"/>
  <c r="D31" i="87"/>
  <c r="C31" i="87"/>
  <c r="B31" i="87"/>
  <c r="X30" i="87"/>
  <c r="W30" i="87"/>
  <c r="V30" i="87"/>
  <c r="T30" i="87"/>
  <c r="S30" i="87"/>
  <c r="R30" i="87"/>
  <c r="P30" i="87"/>
  <c r="O30" i="87"/>
  <c r="N30" i="87"/>
  <c r="L30" i="87"/>
  <c r="K30" i="87"/>
  <c r="J30" i="87"/>
  <c r="H30" i="87"/>
  <c r="G30" i="87"/>
  <c r="F30" i="87"/>
  <c r="D30" i="87"/>
  <c r="C30" i="87"/>
  <c r="B30" i="87"/>
  <c r="X29" i="87"/>
  <c r="W29" i="87"/>
  <c r="V29" i="87"/>
  <c r="T29" i="87"/>
  <c r="S29" i="87"/>
  <c r="R29" i="87"/>
  <c r="P29" i="87"/>
  <c r="O29" i="87"/>
  <c r="N29" i="87"/>
  <c r="L29" i="87"/>
  <c r="K29" i="87"/>
  <c r="J29" i="87"/>
  <c r="H29" i="87"/>
  <c r="G29" i="87"/>
  <c r="F29" i="87"/>
  <c r="D29" i="87"/>
  <c r="C29" i="87"/>
  <c r="B29" i="87"/>
  <c r="AB28" i="87"/>
  <c r="AA28" i="87"/>
  <c r="Z28" i="87"/>
  <c r="X28" i="87"/>
  <c r="W28" i="87"/>
  <c r="V28" i="87"/>
  <c r="T28" i="87"/>
  <c r="S28" i="87"/>
  <c r="R28" i="87"/>
  <c r="P28" i="87"/>
  <c r="O28" i="87"/>
  <c r="N28" i="87"/>
  <c r="L28" i="87"/>
  <c r="K28" i="87"/>
  <c r="J28" i="87"/>
  <c r="H28" i="87"/>
  <c r="G28" i="87"/>
  <c r="F28" i="87"/>
  <c r="D28" i="87"/>
  <c r="C28" i="87"/>
  <c r="B28" i="87"/>
  <c r="X27" i="87"/>
  <c r="W27" i="87"/>
  <c r="V27" i="87"/>
  <c r="T27" i="87"/>
  <c r="S27" i="87"/>
  <c r="R27" i="87"/>
  <c r="P27" i="87"/>
  <c r="O27" i="87"/>
  <c r="N27" i="87"/>
  <c r="L27" i="87"/>
  <c r="K27" i="87"/>
  <c r="J27" i="87"/>
  <c r="H27" i="87"/>
  <c r="G27" i="87"/>
  <c r="F27" i="87"/>
  <c r="D27" i="87"/>
  <c r="C27" i="87"/>
  <c r="B27" i="87"/>
  <c r="AB26" i="87"/>
  <c r="AA26" i="87"/>
  <c r="Z26" i="87"/>
  <c r="X26" i="87"/>
  <c r="W26" i="87"/>
  <c r="V26" i="87"/>
  <c r="T26" i="87"/>
  <c r="S26" i="87"/>
  <c r="R26" i="87"/>
  <c r="P26" i="87"/>
  <c r="O26" i="87"/>
  <c r="N26" i="87"/>
  <c r="L26" i="87"/>
  <c r="K26" i="87"/>
  <c r="J26" i="87"/>
  <c r="H26" i="87"/>
  <c r="G26" i="87"/>
  <c r="F26" i="87"/>
  <c r="D26" i="87"/>
  <c r="C26" i="87"/>
  <c r="B26" i="87"/>
  <c r="X25" i="87"/>
  <c r="W25" i="87"/>
  <c r="V25" i="87"/>
  <c r="T25" i="87"/>
  <c r="S25" i="87"/>
  <c r="R25" i="87"/>
  <c r="P25" i="87"/>
  <c r="O25" i="87"/>
  <c r="N25" i="87"/>
  <c r="L25" i="87"/>
  <c r="K25" i="87"/>
  <c r="J25" i="87"/>
  <c r="H25" i="87"/>
  <c r="G25" i="87"/>
  <c r="F25" i="87"/>
  <c r="D25" i="87"/>
  <c r="C25" i="87"/>
  <c r="B25" i="87"/>
  <c r="AB24" i="87"/>
  <c r="AA24" i="87"/>
  <c r="Z24" i="87"/>
  <c r="X24" i="87"/>
  <c r="W24" i="87"/>
  <c r="V24" i="87"/>
  <c r="T24" i="87"/>
  <c r="S24" i="87"/>
  <c r="R24" i="87"/>
  <c r="P24" i="87"/>
  <c r="O24" i="87"/>
  <c r="N24" i="87"/>
  <c r="L24" i="87"/>
  <c r="K24" i="87"/>
  <c r="J24" i="87"/>
  <c r="H24" i="87"/>
  <c r="G24" i="87"/>
  <c r="F24" i="87"/>
  <c r="D24" i="87"/>
  <c r="C24" i="87"/>
  <c r="B24" i="87"/>
  <c r="X23" i="87"/>
  <c r="W23" i="87"/>
  <c r="V23" i="87"/>
  <c r="T23" i="87"/>
  <c r="S23" i="87"/>
  <c r="R23" i="87"/>
  <c r="P23" i="87"/>
  <c r="O23" i="87"/>
  <c r="N23" i="87"/>
  <c r="L23" i="87"/>
  <c r="K23" i="87"/>
  <c r="J23" i="87"/>
  <c r="H23" i="87"/>
  <c r="G23" i="87"/>
  <c r="F23" i="87"/>
  <c r="D23" i="87"/>
  <c r="C23" i="87"/>
  <c r="B23" i="87"/>
  <c r="X22" i="87"/>
  <c r="W22" i="87"/>
  <c r="V22" i="87"/>
  <c r="T22" i="87"/>
  <c r="S22" i="87"/>
  <c r="R22" i="87"/>
  <c r="P22" i="87"/>
  <c r="O22" i="87"/>
  <c r="N22" i="87"/>
  <c r="L22" i="87"/>
  <c r="K22" i="87"/>
  <c r="J22" i="87"/>
  <c r="H22" i="87"/>
  <c r="G22" i="87"/>
  <c r="F22" i="87"/>
  <c r="D22" i="87"/>
  <c r="C22" i="87"/>
  <c r="B22" i="87"/>
  <c r="X21" i="87"/>
  <c r="W21" i="87"/>
  <c r="V21" i="87"/>
  <c r="T21" i="87"/>
  <c r="S21" i="87"/>
  <c r="R21" i="87"/>
  <c r="P21" i="87"/>
  <c r="O21" i="87"/>
  <c r="N21" i="87"/>
  <c r="L21" i="87"/>
  <c r="K21" i="87"/>
  <c r="J21" i="87"/>
  <c r="H21" i="87"/>
  <c r="G21" i="87"/>
  <c r="F21" i="87"/>
  <c r="D21" i="87"/>
  <c r="C21" i="87"/>
  <c r="B21" i="87"/>
  <c r="X20" i="87"/>
  <c r="W20" i="87"/>
  <c r="V20" i="87"/>
  <c r="T20" i="87"/>
  <c r="S20" i="87"/>
  <c r="R20" i="87"/>
  <c r="P20" i="87"/>
  <c r="O20" i="87"/>
  <c r="N20" i="87"/>
  <c r="L20" i="87"/>
  <c r="K20" i="87"/>
  <c r="J20" i="87"/>
  <c r="H20" i="87"/>
  <c r="G20" i="87"/>
  <c r="F20" i="87"/>
  <c r="D20" i="87"/>
  <c r="C20" i="87"/>
  <c r="B20" i="87"/>
  <c r="X19" i="87"/>
  <c r="W19" i="87"/>
  <c r="V19" i="87"/>
  <c r="T19" i="87"/>
  <c r="S19" i="87"/>
  <c r="R19" i="87"/>
  <c r="P19" i="87"/>
  <c r="O19" i="87"/>
  <c r="N19" i="87"/>
  <c r="L19" i="87"/>
  <c r="K19" i="87"/>
  <c r="J19" i="87"/>
  <c r="H19" i="87"/>
  <c r="G19" i="87"/>
  <c r="F19" i="87"/>
  <c r="D19" i="87"/>
  <c r="C19" i="87"/>
  <c r="B19" i="87"/>
  <c r="AB18" i="87"/>
  <c r="AA18" i="87"/>
  <c r="Z18" i="87"/>
  <c r="X18" i="87"/>
  <c r="W18" i="87"/>
  <c r="V18" i="87"/>
  <c r="T18" i="87"/>
  <c r="S18" i="87"/>
  <c r="R18" i="87"/>
  <c r="P18" i="87"/>
  <c r="O18" i="87"/>
  <c r="N18" i="87"/>
  <c r="L18" i="87"/>
  <c r="K18" i="87"/>
  <c r="J18" i="87"/>
  <c r="H18" i="87"/>
  <c r="G18" i="87"/>
  <c r="F18" i="87"/>
  <c r="D18" i="87"/>
  <c r="C18" i="87"/>
  <c r="B18" i="87"/>
  <c r="X17" i="87"/>
  <c r="W17" i="87"/>
  <c r="V17" i="87"/>
  <c r="T17" i="87"/>
  <c r="S17" i="87"/>
  <c r="R17" i="87"/>
  <c r="P17" i="87"/>
  <c r="O17" i="87"/>
  <c r="N17" i="87"/>
  <c r="L17" i="87"/>
  <c r="K17" i="87"/>
  <c r="J17" i="87"/>
  <c r="H17" i="87"/>
  <c r="G17" i="87"/>
  <c r="F17" i="87"/>
  <c r="D17" i="87"/>
  <c r="C17" i="87"/>
  <c r="B17" i="87"/>
  <c r="X16" i="87"/>
  <c r="W16" i="87"/>
  <c r="V16" i="87"/>
  <c r="T16" i="87"/>
  <c r="S16" i="87"/>
  <c r="R16" i="87"/>
  <c r="P16" i="87"/>
  <c r="O16" i="87"/>
  <c r="N16" i="87"/>
  <c r="L16" i="87"/>
  <c r="K16" i="87"/>
  <c r="J16" i="87"/>
  <c r="H16" i="87"/>
  <c r="G16" i="87"/>
  <c r="F16" i="87"/>
  <c r="D16" i="87"/>
  <c r="C16" i="87"/>
  <c r="B16" i="87"/>
  <c r="X15" i="87"/>
  <c r="W15" i="87"/>
  <c r="V15" i="87"/>
  <c r="T15" i="87"/>
  <c r="S15" i="87"/>
  <c r="R15" i="87"/>
  <c r="P15" i="87"/>
  <c r="O15" i="87"/>
  <c r="N15" i="87"/>
  <c r="L15" i="87"/>
  <c r="K15" i="87"/>
  <c r="J15" i="87"/>
  <c r="H15" i="87"/>
  <c r="G15" i="87"/>
  <c r="F15" i="87"/>
  <c r="D15" i="87"/>
  <c r="C15" i="87"/>
  <c r="B15" i="87"/>
  <c r="X14" i="87"/>
  <c r="W14" i="87"/>
  <c r="V14" i="87"/>
  <c r="T14" i="87"/>
  <c r="S14" i="87"/>
  <c r="R14" i="87"/>
  <c r="P14" i="87"/>
  <c r="O14" i="87"/>
  <c r="N14" i="87"/>
  <c r="L14" i="87"/>
  <c r="K14" i="87"/>
  <c r="J14" i="87"/>
  <c r="H14" i="87"/>
  <c r="G14" i="87"/>
  <c r="F14" i="87"/>
  <c r="D14" i="87"/>
  <c r="C14" i="87"/>
  <c r="B14" i="87"/>
  <c r="AB13" i="87"/>
  <c r="AA13" i="87"/>
  <c r="Z13" i="87"/>
  <c r="X13" i="87"/>
  <c r="W13" i="87"/>
  <c r="V13" i="87"/>
  <c r="T13" i="87"/>
  <c r="S13" i="87"/>
  <c r="R13" i="87"/>
  <c r="P13" i="87"/>
  <c r="O13" i="87"/>
  <c r="N13" i="87"/>
  <c r="L13" i="87"/>
  <c r="K13" i="87"/>
  <c r="J13" i="87"/>
  <c r="H13" i="87"/>
  <c r="G13" i="87"/>
  <c r="F13" i="87"/>
  <c r="D13" i="87"/>
  <c r="C13" i="87"/>
  <c r="B13" i="87"/>
  <c r="AB12" i="87"/>
  <c r="AA12" i="87"/>
  <c r="Z12" i="87"/>
  <c r="X12" i="87"/>
  <c r="W12" i="87"/>
  <c r="V12" i="87"/>
  <c r="T12" i="87"/>
  <c r="S12" i="87"/>
  <c r="R12" i="87"/>
  <c r="P12" i="87"/>
  <c r="O12" i="87"/>
  <c r="N12" i="87"/>
  <c r="L12" i="87"/>
  <c r="K12" i="87"/>
  <c r="J12" i="87"/>
  <c r="H12" i="87"/>
  <c r="G12" i="87"/>
  <c r="F12" i="87"/>
  <c r="D12" i="87"/>
  <c r="C12" i="87"/>
  <c r="B12" i="87"/>
  <c r="AB11" i="87"/>
  <c r="Z11" i="87"/>
  <c r="X11" i="87"/>
  <c r="W11" i="87"/>
  <c r="V11" i="87"/>
  <c r="T11" i="87"/>
  <c r="S11" i="87"/>
  <c r="R11" i="87"/>
  <c r="P11" i="87"/>
  <c r="O11" i="87"/>
  <c r="N11" i="87"/>
  <c r="L11" i="87"/>
  <c r="K11" i="87"/>
  <c r="J11" i="87"/>
  <c r="H11" i="87"/>
  <c r="G11" i="87"/>
  <c r="F11" i="87"/>
  <c r="D11" i="87"/>
  <c r="C11" i="87"/>
  <c r="B11" i="87"/>
  <c r="X37" i="85"/>
  <c r="W37" i="85"/>
  <c r="V37" i="85"/>
  <c r="T37" i="85"/>
  <c r="S37" i="85"/>
  <c r="R37" i="85"/>
  <c r="P37" i="85"/>
  <c r="O37" i="85"/>
  <c r="N37" i="85"/>
  <c r="L37" i="85"/>
  <c r="K37" i="85"/>
  <c r="J37" i="85"/>
  <c r="H37" i="85"/>
  <c r="G37" i="85"/>
  <c r="F37" i="85"/>
  <c r="D37" i="85"/>
  <c r="C37" i="85"/>
  <c r="B37" i="85"/>
  <c r="X36" i="85"/>
  <c r="W36" i="85"/>
  <c r="V36" i="85"/>
  <c r="T36" i="85"/>
  <c r="S36" i="85"/>
  <c r="R36" i="85"/>
  <c r="P36" i="85"/>
  <c r="O36" i="85"/>
  <c r="N36" i="85"/>
  <c r="L36" i="85"/>
  <c r="K36" i="85"/>
  <c r="J36" i="85"/>
  <c r="H36" i="85"/>
  <c r="G36" i="85"/>
  <c r="F36" i="85"/>
  <c r="D36" i="85"/>
  <c r="C36" i="85"/>
  <c r="B36" i="85"/>
  <c r="X35" i="85"/>
  <c r="W35" i="85"/>
  <c r="V35" i="85"/>
  <c r="T35" i="85"/>
  <c r="S35" i="85"/>
  <c r="R35" i="85"/>
  <c r="P35" i="85"/>
  <c r="O35" i="85"/>
  <c r="N35" i="85"/>
  <c r="L35" i="85"/>
  <c r="K35" i="85"/>
  <c r="J35" i="85"/>
  <c r="H35" i="85"/>
  <c r="G35" i="85"/>
  <c r="F35" i="85"/>
  <c r="D35" i="85"/>
  <c r="C35" i="85"/>
  <c r="B35" i="85"/>
  <c r="X34" i="85"/>
  <c r="W34" i="85"/>
  <c r="V34" i="85"/>
  <c r="T34" i="85"/>
  <c r="S34" i="85"/>
  <c r="R34" i="85"/>
  <c r="P34" i="85"/>
  <c r="O34" i="85"/>
  <c r="N34" i="85"/>
  <c r="L34" i="85"/>
  <c r="K34" i="85"/>
  <c r="J34" i="85"/>
  <c r="H34" i="85"/>
  <c r="G34" i="85"/>
  <c r="F34" i="85"/>
  <c r="D34" i="85"/>
  <c r="C34" i="85"/>
  <c r="B34" i="85"/>
  <c r="X33" i="85"/>
  <c r="W33" i="85"/>
  <c r="V33" i="85"/>
  <c r="T33" i="85"/>
  <c r="S33" i="85"/>
  <c r="R33" i="85"/>
  <c r="P33" i="85"/>
  <c r="O33" i="85"/>
  <c r="N33" i="85"/>
  <c r="L33" i="85"/>
  <c r="K33" i="85"/>
  <c r="J33" i="85"/>
  <c r="H33" i="85"/>
  <c r="G33" i="85"/>
  <c r="F33" i="85"/>
  <c r="D33" i="85"/>
  <c r="C33" i="85"/>
  <c r="B33" i="85"/>
  <c r="X32" i="85"/>
  <c r="W32" i="85"/>
  <c r="V32" i="85"/>
  <c r="T32" i="85"/>
  <c r="S32" i="85"/>
  <c r="R32" i="85"/>
  <c r="P32" i="85"/>
  <c r="O32" i="85"/>
  <c r="N32" i="85"/>
  <c r="L32" i="85"/>
  <c r="K32" i="85"/>
  <c r="J32" i="85"/>
  <c r="H32" i="85"/>
  <c r="G32" i="85"/>
  <c r="F32" i="85"/>
  <c r="D32" i="85"/>
  <c r="C32" i="85"/>
  <c r="B32" i="85"/>
  <c r="X31" i="85"/>
  <c r="W31" i="85"/>
  <c r="V31" i="85"/>
  <c r="T31" i="85"/>
  <c r="S31" i="85"/>
  <c r="R31" i="85"/>
  <c r="P31" i="85"/>
  <c r="O31" i="85"/>
  <c r="N31" i="85"/>
  <c r="L31" i="85"/>
  <c r="K31" i="85"/>
  <c r="J31" i="85"/>
  <c r="H31" i="85"/>
  <c r="G31" i="85"/>
  <c r="F31" i="85"/>
  <c r="D31" i="85"/>
  <c r="C31" i="85"/>
  <c r="B31" i="85"/>
  <c r="X30" i="85"/>
  <c r="W30" i="85"/>
  <c r="V30" i="85"/>
  <c r="T30" i="85"/>
  <c r="S30" i="85"/>
  <c r="R30" i="85"/>
  <c r="P30" i="85"/>
  <c r="O30" i="85"/>
  <c r="N30" i="85"/>
  <c r="L30" i="85"/>
  <c r="K30" i="85"/>
  <c r="J30" i="85"/>
  <c r="H30" i="85"/>
  <c r="G30" i="85"/>
  <c r="F30" i="85"/>
  <c r="D30" i="85"/>
  <c r="C30" i="85"/>
  <c r="B30" i="85"/>
  <c r="X29" i="85"/>
  <c r="W29" i="85"/>
  <c r="V29" i="85"/>
  <c r="T29" i="85"/>
  <c r="S29" i="85"/>
  <c r="R29" i="85"/>
  <c r="P29" i="85"/>
  <c r="O29" i="85"/>
  <c r="N29" i="85"/>
  <c r="L29" i="85"/>
  <c r="K29" i="85"/>
  <c r="J29" i="85"/>
  <c r="H29" i="85"/>
  <c r="G29" i="85"/>
  <c r="F29" i="85"/>
  <c r="D29" i="85"/>
  <c r="C29" i="85"/>
  <c r="B29" i="85"/>
  <c r="AB28" i="85"/>
  <c r="AA28" i="85"/>
  <c r="Z28" i="85"/>
  <c r="X28" i="85"/>
  <c r="W28" i="85"/>
  <c r="V28" i="85"/>
  <c r="T28" i="85"/>
  <c r="S28" i="85"/>
  <c r="R28" i="85"/>
  <c r="P28" i="85"/>
  <c r="O28" i="85"/>
  <c r="N28" i="85"/>
  <c r="L28" i="85"/>
  <c r="K28" i="85"/>
  <c r="J28" i="85"/>
  <c r="H28" i="85"/>
  <c r="G28" i="85"/>
  <c r="F28" i="85"/>
  <c r="D28" i="85"/>
  <c r="C28" i="85"/>
  <c r="B28" i="85"/>
  <c r="X27" i="85"/>
  <c r="W27" i="85"/>
  <c r="V27" i="85"/>
  <c r="T27" i="85"/>
  <c r="S27" i="85"/>
  <c r="R27" i="85"/>
  <c r="P27" i="85"/>
  <c r="O27" i="85"/>
  <c r="N27" i="85"/>
  <c r="L27" i="85"/>
  <c r="K27" i="85"/>
  <c r="J27" i="85"/>
  <c r="H27" i="85"/>
  <c r="G27" i="85"/>
  <c r="F27" i="85"/>
  <c r="D27" i="85"/>
  <c r="C27" i="85"/>
  <c r="B27" i="85"/>
  <c r="AB26" i="85"/>
  <c r="AA26" i="85"/>
  <c r="Z26" i="85"/>
  <c r="X26" i="85"/>
  <c r="W26" i="85"/>
  <c r="V26" i="85"/>
  <c r="T26" i="85"/>
  <c r="S26" i="85"/>
  <c r="R26" i="85"/>
  <c r="P26" i="85"/>
  <c r="O26" i="85"/>
  <c r="N26" i="85"/>
  <c r="L26" i="85"/>
  <c r="K26" i="85"/>
  <c r="J26" i="85"/>
  <c r="H26" i="85"/>
  <c r="G26" i="85"/>
  <c r="F26" i="85"/>
  <c r="D26" i="85"/>
  <c r="C26" i="85"/>
  <c r="B26" i="85"/>
  <c r="X25" i="85"/>
  <c r="W25" i="85"/>
  <c r="V25" i="85"/>
  <c r="T25" i="85"/>
  <c r="S25" i="85"/>
  <c r="R25" i="85"/>
  <c r="P25" i="85"/>
  <c r="O25" i="85"/>
  <c r="N25" i="85"/>
  <c r="L25" i="85"/>
  <c r="K25" i="85"/>
  <c r="J25" i="85"/>
  <c r="H25" i="85"/>
  <c r="G25" i="85"/>
  <c r="F25" i="85"/>
  <c r="D25" i="85"/>
  <c r="C25" i="85"/>
  <c r="B25" i="85"/>
  <c r="AB24" i="85"/>
  <c r="AA24" i="85"/>
  <c r="Z24" i="85"/>
  <c r="X24" i="85"/>
  <c r="W24" i="85"/>
  <c r="V24" i="85"/>
  <c r="T24" i="85"/>
  <c r="S24" i="85"/>
  <c r="R24" i="85"/>
  <c r="P24" i="85"/>
  <c r="O24" i="85"/>
  <c r="N24" i="85"/>
  <c r="L24" i="85"/>
  <c r="K24" i="85"/>
  <c r="J24" i="85"/>
  <c r="H24" i="85"/>
  <c r="G24" i="85"/>
  <c r="F24" i="85"/>
  <c r="D24" i="85"/>
  <c r="C24" i="85"/>
  <c r="B24" i="85"/>
  <c r="X23" i="85"/>
  <c r="W23" i="85"/>
  <c r="V23" i="85"/>
  <c r="T23" i="85"/>
  <c r="S23" i="85"/>
  <c r="R23" i="85"/>
  <c r="P23" i="85"/>
  <c r="O23" i="85"/>
  <c r="N23" i="85"/>
  <c r="L23" i="85"/>
  <c r="K23" i="85"/>
  <c r="J23" i="85"/>
  <c r="H23" i="85"/>
  <c r="G23" i="85"/>
  <c r="F23" i="85"/>
  <c r="D23" i="85"/>
  <c r="C23" i="85"/>
  <c r="B23" i="85"/>
  <c r="X22" i="85"/>
  <c r="W22" i="85"/>
  <c r="V22" i="85"/>
  <c r="T22" i="85"/>
  <c r="S22" i="85"/>
  <c r="R22" i="85"/>
  <c r="P22" i="85"/>
  <c r="O22" i="85"/>
  <c r="N22" i="85"/>
  <c r="L22" i="85"/>
  <c r="K22" i="85"/>
  <c r="J22" i="85"/>
  <c r="H22" i="85"/>
  <c r="G22" i="85"/>
  <c r="F22" i="85"/>
  <c r="D22" i="85"/>
  <c r="C22" i="85"/>
  <c r="B22" i="85"/>
  <c r="X21" i="85"/>
  <c r="W21" i="85"/>
  <c r="V21" i="85"/>
  <c r="T21" i="85"/>
  <c r="S21" i="85"/>
  <c r="R21" i="85"/>
  <c r="P21" i="85"/>
  <c r="O21" i="85"/>
  <c r="N21" i="85"/>
  <c r="L21" i="85"/>
  <c r="K21" i="85"/>
  <c r="J21" i="85"/>
  <c r="H21" i="85"/>
  <c r="G21" i="85"/>
  <c r="F21" i="85"/>
  <c r="D21" i="85"/>
  <c r="C21" i="85"/>
  <c r="B21" i="85"/>
  <c r="X20" i="85"/>
  <c r="W20" i="85"/>
  <c r="V20" i="85"/>
  <c r="T20" i="85"/>
  <c r="S20" i="85"/>
  <c r="R20" i="85"/>
  <c r="P20" i="85"/>
  <c r="O20" i="85"/>
  <c r="N20" i="85"/>
  <c r="L20" i="85"/>
  <c r="K20" i="85"/>
  <c r="J20" i="85"/>
  <c r="H20" i="85"/>
  <c r="G20" i="85"/>
  <c r="F20" i="85"/>
  <c r="D20" i="85"/>
  <c r="C20" i="85"/>
  <c r="B20" i="85"/>
  <c r="X19" i="85"/>
  <c r="W19" i="85"/>
  <c r="V19" i="85"/>
  <c r="T19" i="85"/>
  <c r="S19" i="85"/>
  <c r="R19" i="85"/>
  <c r="P19" i="85"/>
  <c r="O19" i="85"/>
  <c r="N19" i="85"/>
  <c r="L19" i="85"/>
  <c r="K19" i="85"/>
  <c r="J19" i="85"/>
  <c r="H19" i="85"/>
  <c r="G19" i="85"/>
  <c r="F19" i="85"/>
  <c r="D19" i="85"/>
  <c r="C19" i="85"/>
  <c r="B19" i="85"/>
  <c r="AB18" i="85"/>
  <c r="AA18" i="85"/>
  <c r="Z18" i="85"/>
  <c r="X18" i="85"/>
  <c r="W18" i="85"/>
  <c r="V18" i="85"/>
  <c r="T18" i="85"/>
  <c r="S18" i="85"/>
  <c r="R18" i="85"/>
  <c r="P18" i="85"/>
  <c r="O18" i="85"/>
  <c r="N18" i="85"/>
  <c r="L18" i="85"/>
  <c r="K18" i="85"/>
  <c r="J18" i="85"/>
  <c r="H18" i="85"/>
  <c r="G18" i="85"/>
  <c r="F18" i="85"/>
  <c r="D18" i="85"/>
  <c r="C18" i="85"/>
  <c r="B18" i="85"/>
  <c r="X17" i="85"/>
  <c r="W17" i="85"/>
  <c r="V17" i="85"/>
  <c r="T17" i="85"/>
  <c r="S17" i="85"/>
  <c r="R17" i="85"/>
  <c r="P17" i="85"/>
  <c r="O17" i="85"/>
  <c r="N17" i="85"/>
  <c r="L17" i="85"/>
  <c r="K17" i="85"/>
  <c r="J17" i="85"/>
  <c r="H17" i="85"/>
  <c r="G17" i="85"/>
  <c r="F17" i="85"/>
  <c r="D17" i="85"/>
  <c r="C17" i="85"/>
  <c r="B17" i="85"/>
  <c r="X16" i="85"/>
  <c r="W16" i="85"/>
  <c r="V16" i="85"/>
  <c r="T16" i="85"/>
  <c r="S16" i="85"/>
  <c r="R16" i="85"/>
  <c r="P16" i="85"/>
  <c r="O16" i="85"/>
  <c r="N16" i="85"/>
  <c r="L16" i="85"/>
  <c r="K16" i="85"/>
  <c r="J16" i="85"/>
  <c r="H16" i="85"/>
  <c r="G16" i="85"/>
  <c r="F16" i="85"/>
  <c r="D16" i="85"/>
  <c r="C16" i="85"/>
  <c r="B16" i="85"/>
  <c r="X15" i="85"/>
  <c r="W15" i="85"/>
  <c r="V15" i="85"/>
  <c r="T15" i="85"/>
  <c r="S15" i="85"/>
  <c r="R15" i="85"/>
  <c r="P15" i="85"/>
  <c r="O15" i="85"/>
  <c r="N15" i="85"/>
  <c r="L15" i="85"/>
  <c r="K15" i="85"/>
  <c r="J15" i="85"/>
  <c r="H15" i="85"/>
  <c r="G15" i="85"/>
  <c r="F15" i="85"/>
  <c r="D15" i="85"/>
  <c r="C15" i="85"/>
  <c r="B15" i="85"/>
  <c r="X14" i="85"/>
  <c r="W14" i="85"/>
  <c r="V14" i="85"/>
  <c r="T14" i="85"/>
  <c r="S14" i="85"/>
  <c r="R14" i="85"/>
  <c r="P14" i="85"/>
  <c r="O14" i="85"/>
  <c r="N14" i="85"/>
  <c r="L14" i="85"/>
  <c r="K14" i="85"/>
  <c r="J14" i="85"/>
  <c r="H14" i="85"/>
  <c r="G14" i="85"/>
  <c r="F14" i="85"/>
  <c r="D14" i="85"/>
  <c r="C14" i="85"/>
  <c r="B14" i="85"/>
  <c r="AB13" i="85"/>
  <c r="AA13" i="85"/>
  <c r="Z13" i="85"/>
  <c r="X13" i="85"/>
  <c r="W13" i="85"/>
  <c r="V13" i="85"/>
  <c r="T13" i="85"/>
  <c r="S13" i="85"/>
  <c r="R13" i="85"/>
  <c r="P13" i="85"/>
  <c r="O13" i="85"/>
  <c r="N13" i="85"/>
  <c r="L13" i="85"/>
  <c r="K13" i="85"/>
  <c r="J13" i="85"/>
  <c r="H13" i="85"/>
  <c r="G13" i="85"/>
  <c r="F13" i="85"/>
  <c r="D13" i="85"/>
  <c r="C13" i="85"/>
  <c r="B13" i="85"/>
  <c r="AB12" i="85"/>
  <c r="AA12" i="85"/>
  <c r="Z12" i="85"/>
  <c r="X12" i="85"/>
  <c r="W12" i="85"/>
  <c r="V12" i="85"/>
  <c r="T12" i="85"/>
  <c r="S12" i="85"/>
  <c r="R12" i="85"/>
  <c r="P12" i="85"/>
  <c r="O12" i="85"/>
  <c r="N12" i="85"/>
  <c r="L12" i="85"/>
  <c r="K12" i="85"/>
  <c r="J12" i="85"/>
  <c r="H12" i="85"/>
  <c r="G12" i="85"/>
  <c r="F12" i="85"/>
  <c r="D12" i="85"/>
  <c r="C12" i="85"/>
  <c r="B12" i="85"/>
  <c r="AB11" i="85"/>
  <c r="Z11" i="85"/>
  <c r="X11" i="85"/>
  <c r="W11" i="85"/>
  <c r="V11" i="85"/>
  <c r="T11" i="85"/>
  <c r="S11" i="85"/>
  <c r="R11" i="85"/>
  <c r="P11" i="85"/>
  <c r="O11" i="85"/>
  <c r="N11" i="85"/>
  <c r="L11" i="85"/>
  <c r="K11" i="85"/>
  <c r="J11" i="85"/>
  <c r="H11" i="85"/>
  <c r="G11" i="85"/>
  <c r="F11" i="85"/>
  <c r="D11" i="85"/>
  <c r="C11" i="85"/>
  <c r="B11" i="85"/>
  <c r="AB9" i="25"/>
  <c r="AA9" i="25"/>
  <c r="Z9" i="25"/>
  <c r="X9" i="25"/>
  <c r="W9" i="25"/>
  <c r="V9" i="25"/>
  <c r="T9" i="25"/>
  <c r="S9" i="25"/>
  <c r="R9" i="25"/>
  <c r="P9" i="25"/>
  <c r="O9" i="25"/>
  <c r="N9" i="25"/>
  <c r="L9" i="25"/>
  <c r="K9" i="25"/>
  <c r="J9" i="25"/>
  <c r="H9" i="25"/>
  <c r="G9" i="25"/>
  <c r="F9" i="25"/>
  <c r="AB9" i="24"/>
  <c r="AA9" i="24"/>
  <c r="AA40" i="105" s="1"/>
  <c r="Z9" i="24"/>
  <c r="Z40" i="105" s="1"/>
  <c r="X9" i="24"/>
  <c r="X40" i="105" s="1"/>
  <c r="W9" i="24"/>
  <c r="W40" i="105" s="1"/>
  <c r="V9" i="24"/>
  <c r="V40" i="105" s="1"/>
  <c r="T9" i="24"/>
  <c r="T40" i="105" s="1"/>
  <c r="S9" i="24"/>
  <c r="S40" i="105" s="1"/>
  <c r="R9" i="24"/>
  <c r="P9" i="24"/>
  <c r="P40" i="105" s="1"/>
  <c r="O9" i="24"/>
  <c r="O40" i="105" s="1"/>
  <c r="N9" i="24"/>
  <c r="L9" i="24"/>
  <c r="L40" i="105" s="1"/>
  <c r="K9" i="24"/>
  <c r="K40" i="105" s="1"/>
  <c r="J9" i="24"/>
  <c r="J40" i="105" s="1"/>
  <c r="H9" i="24"/>
  <c r="H40" i="105" s="1"/>
  <c r="G9" i="24"/>
  <c r="F9" i="24"/>
  <c r="F40" i="105" s="1"/>
  <c r="AB43" i="83"/>
  <c r="AA43" i="83"/>
  <c r="Z43" i="83"/>
  <c r="X43" i="83"/>
  <c r="W43" i="83"/>
  <c r="V43" i="83"/>
  <c r="T43" i="83"/>
  <c r="S43" i="83"/>
  <c r="R43" i="83"/>
  <c r="P43" i="83"/>
  <c r="O43" i="83"/>
  <c r="N43" i="83"/>
  <c r="L43" i="83"/>
  <c r="K43" i="83"/>
  <c r="J43" i="83"/>
  <c r="H43" i="83"/>
  <c r="G43" i="83"/>
  <c r="F43" i="83"/>
  <c r="D43" i="83"/>
  <c r="C43" i="83"/>
  <c r="B43" i="83"/>
  <c r="X42" i="83"/>
  <c r="W42" i="83"/>
  <c r="V42" i="83"/>
  <c r="T42" i="83"/>
  <c r="S42" i="83"/>
  <c r="R42" i="83"/>
  <c r="P42" i="83"/>
  <c r="O42" i="83"/>
  <c r="N42" i="83"/>
  <c r="L42" i="83"/>
  <c r="K42" i="83"/>
  <c r="J42" i="83"/>
  <c r="H42" i="83"/>
  <c r="G42" i="83"/>
  <c r="F42" i="83"/>
  <c r="D42" i="83"/>
  <c r="C42" i="83"/>
  <c r="B42" i="83"/>
  <c r="X38" i="83"/>
  <c r="W38" i="83"/>
  <c r="V38" i="83"/>
  <c r="T38" i="83"/>
  <c r="S38" i="83"/>
  <c r="R38" i="83"/>
  <c r="P38" i="83"/>
  <c r="O38" i="83"/>
  <c r="N38" i="83"/>
  <c r="L38" i="83"/>
  <c r="K38" i="83"/>
  <c r="J38" i="83"/>
  <c r="H38" i="83"/>
  <c r="G38" i="83"/>
  <c r="F38" i="83"/>
  <c r="D38" i="83"/>
  <c r="C38" i="83"/>
  <c r="B38" i="83"/>
  <c r="AB37" i="83"/>
  <c r="AA37" i="83"/>
  <c r="Z37" i="83"/>
  <c r="X37" i="83"/>
  <c r="W37" i="83"/>
  <c r="V37" i="83"/>
  <c r="T37" i="83"/>
  <c r="S37" i="83"/>
  <c r="R37" i="83"/>
  <c r="P37" i="83"/>
  <c r="O37" i="83"/>
  <c r="N37" i="83"/>
  <c r="L37" i="83"/>
  <c r="K37" i="83"/>
  <c r="J37" i="83"/>
  <c r="H37" i="83"/>
  <c r="G37" i="83"/>
  <c r="F37" i="83"/>
  <c r="D37" i="83"/>
  <c r="C37" i="83"/>
  <c r="B37" i="83"/>
  <c r="AB36" i="83"/>
  <c r="AA36" i="83"/>
  <c r="Z36" i="83"/>
  <c r="X36" i="83"/>
  <c r="W36" i="83"/>
  <c r="V36" i="83"/>
  <c r="T36" i="83"/>
  <c r="S36" i="83"/>
  <c r="R36" i="83"/>
  <c r="P36" i="83"/>
  <c r="O36" i="83"/>
  <c r="N36" i="83"/>
  <c r="L36" i="83"/>
  <c r="K36" i="83"/>
  <c r="J36" i="83"/>
  <c r="H36" i="83"/>
  <c r="G36" i="83"/>
  <c r="F36" i="83"/>
  <c r="D36" i="83"/>
  <c r="C36" i="83"/>
  <c r="B36" i="83"/>
  <c r="AB22" i="83"/>
  <c r="AA22" i="83"/>
  <c r="Z22" i="83"/>
  <c r="X22" i="83"/>
  <c r="W22" i="83"/>
  <c r="V22" i="83"/>
  <c r="T22" i="83"/>
  <c r="S22" i="83"/>
  <c r="R22" i="83"/>
  <c r="P22" i="83"/>
  <c r="O22" i="83"/>
  <c r="O10" i="83" s="1"/>
  <c r="N22" i="83"/>
  <c r="L22" i="83"/>
  <c r="K22" i="83"/>
  <c r="J22" i="83"/>
  <c r="H22" i="83"/>
  <c r="G22" i="83"/>
  <c r="F22" i="83"/>
  <c r="D22" i="83"/>
  <c r="C22" i="83"/>
  <c r="B22" i="83"/>
  <c r="AB16" i="83"/>
  <c r="AA16" i="83"/>
  <c r="AA10" i="83" s="1"/>
  <c r="Z16" i="83"/>
  <c r="X16" i="83"/>
  <c r="W16" i="83"/>
  <c r="V16" i="83"/>
  <c r="T16" i="83"/>
  <c r="S16" i="83"/>
  <c r="R16" i="83"/>
  <c r="P16" i="83"/>
  <c r="P10" i="83" s="1"/>
  <c r="O16" i="83"/>
  <c r="N16" i="83"/>
  <c r="L16" i="83"/>
  <c r="K16" i="83"/>
  <c r="J16" i="83"/>
  <c r="H16" i="83"/>
  <c r="G16" i="83"/>
  <c r="F16" i="83"/>
  <c r="F10" i="83" s="1"/>
  <c r="D16" i="83"/>
  <c r="C16" i="83"/>
  <c r="B16" i="83"/>
  <c r="AB13" i="83"/>
  <c r="AA13" i="83"/>
  <c r="Z13" i="83"/>
  <c r="X13" i="83"/>
  <c r="W13" i="83"/>
  <c r="V13" i="83"/>
  <c r="T13" i="83"/>
  <c r="S13" i="83"/>
  <c r="R13" i="83"/>
  <c r="P13" i="83"/>
  <c r="O13" i="83"/>
  <c r="N13" i="83"/>
  <c r="L13" i="83"/>
  <c r="K13" i="83"/>
  <c r="J13" i="83"/>
  <c r="H13" i="83"/>
  <c r="G13" i="83"/>
  <c r="F13" i="83"/>
  <c r="D13" i="83"/>
  <c r="C13" i="83"/>
  <c r="B13" i="83"/>
  <c r="AB12" i="83"/>
  <c r="AA12" i="83"/>
  <c r="Z12" i="83"/>
  <c r="X12" i="83"/>
  <c r="W12" i="83"/>
  <c r="V12" i="83"/>
  <c r="T12" i="83"/>
  <c r="S12" i="83"/>
  <c r="R12" i="83"/>
  <c r="P12" i="83"/>
  <c r="O12" i="83"/>
  <c r="N12" i="83"/>
  <c r="L12" i="83"/>
  <c r="K12" i="83"/>
  <c r="J12" i="83"/>
  <c r="H12" i="83"/>
  <c r="G12" i="83"/>
  <c r="F12" i="83"/>
  <c r="D12" i="83"/>
  <c r="C12" i="83"/>
  <c r="B12" i="83"/>
  <c r="AB11" i="83"/>
  <c r="AA11" i="83"/>
  <c r="Z11" i="83"/>
  <c r="X11" i="83"/>
  <c r="W11" i="83"/>
  <c r="V11" i="83"/>
  <c r="T11" i="83"/>
  <c r="S11" i="83"/>
  <c r="R11" i="83"/>
  <c r="P11" i="83"/>
  <c r="O11" i="83"/>
  <c r="N11" i="83"/>
  <c r="L11" i="83"/>
  <c r="K11" i="83"/>
  <c r="J11" i="83"/>
  <c r="H11" i="83"/>
  <c r="G11" i="83"/>
  <c r="F11" i="83"/>
  <c r="D11" i="83"/>
  <c r="C11" i="83"/>
  <c r="B11" i="83"/>
  <c r="AB43" i="23"/>
  <c r="AA43" i="23"/>
  <c r="Z43" i="23"/>
  <c r="X43" i="23"/>
  <c r="W43" i="23"/>
  <c r="V43" i="23"/>
  <c r="T43" i="23"/>
  <c r="S43" i="23"/>
  <c r="R43" i="23"/>
  <c r="P43" i="23"/>
  <c r="O43" i="23"/>
  <c r="N43" i="23"/>
  <c r="L43" i="23"/>
  <c r="K43" i="23"/>
  <c r="J43" i="23"/>
  <c r="H43" i="23"/>
  <c r="G43" i="23"/>
  <c r="F43" i="23"/>
  <c r="D43" i="23"/>
  <c r="C43" i="23"/>
  <c r="B43" i="23"/>
  <c r="X42" i="23"/>
  <c r="W42" i="23"/>
  <c r="V42" i="23"/>
  <c r="T42" i="23"/>
  <c r="S42" i="23"/>
  <c r="R42" i="23"/>
  <c r="P42" i="23"/>
  <c r="O42" i="23"/>
  <c r="N42" i="23"/>
  <c r="L42" i="23"/>
  <c r="K42" i="23"/>
  <c r="J42" i="23"/>
  <c r="H42" i="23"/>
  <c r="G42" i="23"/>
  <c r="F42" i="23"/>
  <c r="D42" i="23"/>
  <c r="C42" i="23"/>
  <c r="B42" i="23"/>
  <c r="X38" i="23"/>
  <c r="W38" i="23"/>
  <c r="V38" i="23"/>
  <c r="T38" i="23"/>
  <c r="S38" i="23"/>
  <c r="R38" i="23"/>
  <c r="P38" i="23"/>
  <c r="O38" i="23"/>
  <c r="N38" i="23"/>
  <c r="L38" i="23"/>
  <c r="K38" i="23"/>
  <c r="J38" i="23"/>
  <c r="H38" i="23"/>
  <c r="G38" i="23"/>
  <c r="F38" i="23"/>
  <c r="D38" i="23"/>
  <c r="C38" i="23"/>
  <c r="B38" i="23"/>
  <c r="AB37" i="23"/>
  <c r="AA37" i="23"/>
  <c r="Z37" i="23"/>
  <c r="X37" i="23"/>
  <c r="W37" i="23"/>
  <c r="V37" i="23"/>
  <c r="T37" i="23"/>
  <c r="S37" i="23"/>
  <c r="R37" i="23"/>
  <c r="P37" i="23"/>
  <c r="O37" i="23"/>
  <c r="N37" i="23"/>
  <c r="L37" i="23"/>
  <c r="K37" i="23"/>
  <c r="J37" i="23"/>
  <c r="H37" i="23"/>
  <c r="G37" i="23"/>
  <c r="F37" i="23"/>
  <c r="D37" i="23"/>
  <c r="C37" i="23"/>
  <c r="B37" i="23"/>
  <c r="AB36" i="23"/>
  <c r="AA36" i="23"/>
  <c r="Z36" i="23"/>
  <c r="X36" i="23"/>
  <c r="W36" i="23"/>
  <c r="V36" i="23"/>
  <c r="T36" i="23"/>
  <c r="S36" i="23"/>
  <c r="R36" i="23"/>
  <c r="P36" i="23"/>
  <c r="O36" i="23"/>
  <c r="N36" i="23"/>
  <c r="L36" i="23"/>
  <c r="K36" i="23"/>
  <c r="J36" i="23"/>
  <c r="H36" i="23"/>
  <c r="G36" i="23"/>
  <c r="F36" i="23"/>
  <c r="D36" i="23"/>
  <c r="C36" i="23"/>
  <c r="B36" i="23"/>
  <c r="AB22" i="23"/>
  <c r="AA22" i="23"/>
  <c r="Z22" i="23"/>
  <c r="X22" i="23"/>
  <c r="W22" i="23"/>
  <c r="V22" i="23"/>
  <c r="T22" i="23"/>
  <c r="S22" i="23"/>
  <c r="R22" i="23"/>
  <c r="P22" i="23"/>
  <c r="O22" i="23"/>
  <c r="N22" i="23"/>
  <c r="L22" i="23"/>
  <c r="K22" i="23"/>
  <c r="J22" i="23"/>
  <c r="H22" i="23"/>
  <c r="G22" i="23"/>
  <c r="F22" i="23"/>
  <c r="D22" i="23"/>
  <c r="C22" i="23"/>
  <c r="B22" i="23"/>
  <c r="AB16" i="23"/>
  <c r="AA16" i="23"/>
  <c r="Z16" i="23"/>
  <c r="X16" i="23"/>
  <c r="X10" i="23" s="1"/>
  <c r="W16" i="23"/>
  <c r="W35" i="23" s="1"/>
  <c r="V16" i="23"/>
  <c r="T16" i="23"/>
  <c r="S16" i="23"/>
  <c r="R16" i="23"/>
  <c r="P16" i="23"/>
  <c r="O16" i="23"/>
  <c r="N16" i="23"/>
  <c r="L16" i="23"/>
  <c r="L35" i="23" s="1"/>
  <c r="K16" i="23"/>
  <c r="J16" i="23"/>
  <c r="H16" i="23"/>
  <c r="G16" i="23"/>
  <c r="F16" i="23"/>
  <c r="D16" i="23"/>
  <c r="C16" i="23"/>
  <c r="B16" i="23"/>
  <c r="B35" i="23" s="1"/>
  <c r="AB13" i="23"/>
  <c r="AA13" i="23"/>
  <c r="Z13" i="23"/>
  <c r="X13" i="23"/>
  <c r="W13" i="23"/>
  <c r="V13" i="23"/>
  <c r="T13" i="23"/>
  <c r="S13" i="23"/>
  <c r="S32" i="23" s="1"/>
  <c r="R13" i="23"/>
  <c r="P13" i="23"/>
  <c r="O13" i="23"/>
  <c r="N13" i="23"/>
  <c r="L13" i="23"/>
  <c r="K13" i="23"/>
  <c r="J13" i="23"/>
  <c r="H13" i="23"/>
  <c r="H32" i="23" s="1"/>
  <c r="G13" i="23"/>
  <c r="F13" i="23"/>
  <c r="D13" i="23"/>
  <c r="C13" i="23"/>
  <c r="B13" i="23"/>
  <c r="AB12" i="23"/>
  <c r="AA12" i="23"/>
  <c r="Z12" i="23"/>
  <c r="X12" i="23"/>
  <c r="W12" i="23"/>
  <c r="V12" i="23"/>
  <c r="T12" i="23"/>
  <c r="S12" i="23"/>
  <c r="R12" i="23"/>
  <c r="P12" i="23"/>
  <c r="O12" i="23"/>
  <c r="N12" i="23"/>
  <c r="L12" i="23"/>
  <c r="K12" i="23"/>
  <c r="J12" i="23"/>
  <c r="H12" i="23"/>
  <c r="G12" i="23"/>
  <c r="F12" i="23"/>
  <c r="D12" i="23"/>
  <c r="C12" i="23"/>
  <c r="B12" i="23"/>
  <c r="AB11" i="23"/>
  <c r="AA11" i="23"/>
  <c r="Z11" i="23"/>
  <c r="X11" i="23"/>
  <c r="W11" i="23"/>
  <c r="V11" i="23"/>
  <c r="T11" i="23"/>
  <c r="S11" i="23"/>
  <c r="R11" i="23"/>
  <c r="P11" i="23"/>
  <c r="O11" i="23"/>
  <c r="N11" i="23"/>
  <c r="L11" i="23"/>
  <c r="K11" i="23"/>
  <c r="J11" i="23"/>
  <c r="H11" i="23"/>
  <c r="G11" i="23"/>
  <c r="F11" i="23"/>
  <c r="D11" i="23"/>
  <c r="C11" i="23"/>
  <c r="B11" i="23"/>
  <c r="K10" i="23"/>
  <c r="AB21" i="22"/>
  <c r="AB41" i="103" s="1"/>
  <c r="AA21" i="22"/>
  <c r="AA41" i="103" s="1"/>
  <c r="Z21" i="22"/>
  <c r="Z41" i="103" s="1"/>
  <c r="X21" i="22"/>
  <c r="X41" i="103" s="1"/>
  <c r="W21" i="22"/>
  <c r="W41" i="103" s="1"/>
  <c r="V21" i="22"/>
  <c r="V41" i="103" s="1"/>
  <c r="T21" i="22"/>
  <c r="T41" i="103" s="1"/>
  <c r="S21" i="22"/>
  <c r="S41" i="103" s="1"/>
  <c r="R21" i="22"/>
  <c r="R41" i="103" s="1"/>
  <c r="P21" i="22"/>
  <c r="P41" i="103" s="1"/>
  <c r="O21" i="22"/>
  <c r="O41" i="103" s="1"/>
  <c r="N21" i="22"/>
  <c r="N41" i="103" s="1"/>
  <c r="L21" i="22"/>
  <c r="L41" i="103" s="1"/>
  <c r="K21" i="22"/>
  <c r="K41" i="103" s="1"/>
  <c r="J21" i="22"/>
  <c r="J41" i="103" s="1"/>
  <c r="H21" i="22"/>
  <c r="H41" i="103" s="1"/>
  <c r="G21" i="22"/>
  <c r="G41" i="103" s="1"/>
  <c r="F21" i="22"/>
  <c r="F41" i="103" s="1"/>
  <c r="D21" i="22"/>
  <c r="D41" i="103" s="1"/>
  <c r="C21" i="22"/>
  <c r="C41" i="103" s="1"/>
  <c r="B21" i="22"/>
  <c r="B41" i="103" s="1"/>
  <c r="AB15" i="22"/>
  <c r="AB35" i="103" s="1"/>
  <c r="AA15" i="22"/>
  <c r="AA35" i="103" s="1"/>
  <c r="Z15" i="22"/>
  <c r="Z35" i="103" s="1"/>
  <c r="X15" i="22"/>
  <c r="W15" i="22"/>
  <c r="V15" i="22"/>
  <c r="T15" i="22"/>
  <c r="T35" i="103" s="1"/>
  <c r="S15" i="22"/>
  <c r="S35" i="103" s="1"/>
  <c r="R15" i="22"/>
  <c r="R35" i="103" s="1"/>
  <c r="P15" i="22"/>
  <c r="P35" i="103" s="1"/>
  <c r="O15" i="22"/>
  <c r="O35" i="103" s="1"/>
  <c r="N15" i="22"/>
  <c r="L15" i="22"/>
  <c r="K15" i="22"/>
  <c r="J15" i="22"/>
  <c r="J35" i="103" s="1"/>
  <c r="H15" i="22"/>
  <c r="H35" i="103" s="1"/>
  <c r="G15" i="22"/>
  <c r="G35" i="103" s="1"/>
  <c r="F15" i="22"/>
  <c r="F35" i="103" s="1"/>
  <c r="D15" i="22"/>
  <c r="D35" i="103" s="1"/>
  <c r="C15" i="22"/>
  <c r="B15" i="22"/>
  <c r="AB12" i="22"/>
  <c r="AA12" i="22"/>
  <c r="Z12" i="22"/>
  <c r="X12" i="22"/>
  <c r="X32" i="103" s="1"/>
  <c r="W12" i="22"/>
  <c r="W32" i="103" s="1"/>
  <c r="V12" i="22"/>
  <c r="V32" i="103" s="1"/>
  <c r="T12" i="22"/>
  <c r="T32" i="103" s="1"/>
  <c r="S12" i="22"/>
  <c r="S32" i="103" s="1"/>
  <c r="R12" i="22"/>
  <c r="R32" i="103" s="1"/>
  <c r="P12" i="22"/>
  <c r="P32" i="103" s="1"/>
  <c r="O12" i="22"/>
  <c r="O32" i="103" s="1"/>
  <c r="N12" i="22"/>
  <c r="N32" i="103" s="1"/>
  <c r="L12" i="22"/>
  <c r="L32" i="103" s="1"/>
  <c r="K12" i="22"/>
  <c r="K32" i="103" s="1"/>
  <c r="J12" i="22"/>
  <c r="H12" i="22"/>
  <c r="H32" i="103" s="1"/>
  <c r="G12" i="22"/>
  <c r="G32" i="103" s="1"/>
  <c r="F12" i="22"/>
  <c r="F32" i="103" s="1"/>
  <c r="D12" i="22"/>
  <c r="D32" i="103" s="1"/>
  <c r="C12" i="22"/>
  <c r="C32" i="103" s="1"/>
  <c r="B12" i="22"/>
  <c r="B32" i="103" s="1"/>
  <c r="AB11" i="22"/>
  <c r="AB31" i="103" s="1"/>
  <c r="AA11" i="22"/>
  <c r="AA31" i="103" s="1"/>
  <c r="Z11" i="22"/>
  <c r="Z31" i="103" s="1"/>
  <c r="X11" i="22"/>
  <c r="X31" i="103" s="1"/>
  <c r="W11" i="22"/>
  <c r="W31" i="103" s="1"/>
  <c r="V11" i="22"/>
  <c r="V31" i="103" s="1"/>
  <c r="T11" i="22"/>
  <c r="T31" i="103" s="1"/>
  <c r="S11" i="22"/>
  <c r="S31" i="103" s="1"/>
  <c r="R11" i="22"/>
  <c r="R31" i="103" s="1"/>
  <c r="P11" i="22"/>
  <c r="P31" i="103" s="1"/>
  <c r="O11" i="22"/>
  <c r="O31" i="103" s="1"/>
  <c r="N11" i="22"/>
  <c r="N31" i="103" s="1"/>
  <c r="L11" i="22"/>
  <c r="L31" i="103" s="1"/>
  <c r="K11" i="22"/>
  <c r="K31" i="103" s="1"/>
  <c r="J11" i="22"/>
  <c r="J31" i="103" s="1"/>
  <c r="H11" i="22"/>
  <c r="H31" i="103" s="1"/>
  <c r="G11" i="22"/>
  <c r="G31" i="103" s="1"/>
  <c r="F11" i="22"/>
  <c r="F31" i="103" s="1"/>
  <c r="D11" i="22"/>
  <c r="D31" i="103" s="1"/>
  <c r="C11" i="22"/>
  <c r="C31" i="103" s="1"/>
  <c r="B11" i="22"/>
  <c r="B31" i="103" s="1"/>
  <c r="AB10" i="22"/>
  <c r="AB30" i="103" s="1"/>
  <c r="AA10" i="22"/>
  <c r="AA30" i="103" s="1"/>
  <c r="Z10" i="22"/>
  <c r="Z30" i="103" s="1"/>
  <c r="X10" i="22"/>
  <c r="X30" i="103" s="1"/>
  <c r="W10" i="22"/>
  <c r="W30" i="103" s="1"/>
  <c r="V10" i="22"/>
  <c r="V30" i="103" s="1"/>
  <c r="T10" i="22"/>
  <c r="T30" i="103" s="1"/>
  <c r="S10" i="22"/>
  <c r="S30" i="103" s="1"/>
  <c r="R10" i="22"/>
  <c r="R30" i="103" s="1"/>
  <c r="P10" i="22"/>
  <c r="P30" i="103" s="1"/>
  <c r="O10" i="22"/>
  <c r="O30" i="103" s="1"/>
  <c r="N10" i="22"/>
  <c r="N30" i="103" s="1"/>
  <c r="L10" i="22"/>
  <c r="L30" i="103" s="1"/>
  <c r="K10" i="22"/>
  <c r="K30" i="103" s="1"/>
  <c r="J10" i="22"/>
  <c r="J30" i="103" s="1"/>
  <c r="H10" i="22"/>
  <c r="H30" i="103" s="1"/>
  <c r="G10" i="22"/>
  <c r="G30" i="103" s="1"/>
  <c r="F10" i="22"/>
  <c r="F30" i="103" s="1"/>
  <c r="D10" i="22"/>
  <c r="D30" i="103" s="1"/>
  <c r="C10" i="22"/>
  <c r="C30" i="103" s="1"/>
  <c r="B10" i="22"/>
  <c r="B30" i="103" s="1"/>
  <c r="F9" i="87"/>
  <c r="B12" i="81"/>
  <c r="C12" i="81"/>
  <c r="D12" i="81"/>
  <c r="F12" i="81"/>
  <c r="G12" i="81"/>
  <c r="H12" i="81"/>
  <c r="J12" i="81"/>
  <c r="K12" i="81"/>
  <c r="L12" i="81"/>
  <c r="N12" i="81"/>
  <c r="O12" i="81"/>
  <c r="P12" i="81"/>
  <c r="R12" i="81"/>
  <c r="S12" i="81"/>
  <c r="T12" i="81"/>
  <c r="V12" i="81"/>
  <c r="W12" i="81"/>
  <c r="X12" i="81"/>
  <c r="Z12" i="81"/>
  <c r="AA12" i="81"/>
  <c r="AB12" i="81"/>
  <c r="B13" i="81"/>
  <c r="C13" i="81"/>
  <c r="D13" i="81"/>
  <c r="F13" i="81"/>
  <c r="G13" i="81"/>
  <c r="H13" i="81"/>
  <c r="J13" i="81"/>
  <c r="K13" i="81"/>
  <c r="L13" i="81"/>
  <c r="N13" i="81"/>
  <c r="O13" i="81"/>
  <c r="P13" i="81"/>
  <c r="R13" i="81"/>
  <c r="S13" i="81"/>
  <c r="T13" i="81"/>
  <c r="V13" i="81"/>
  <c r="W13" i="81"/>
  <c r="X13" i="81"/>
  <c r="Z13" i="81"/>
  <c r="AA13" i="81"/>
  <c r="AB13" i="81"/>
  <c r="B14" i="81"/>
  <c r="C14" i="81"/>
  <c r="D14" i="81"/>
  <c r="F14" i="81"/>
  <c r="G14" i="81"/>
  <c r="H14" i="81"/>
  <c r="J14" i="81"/>
  <c r="K14" i="81"/>
  <c r="L14" i="81"/>
  <c r="N14" i="81"/>
  <c r="O14" i="81"/>
  <c r="P14" i="81"/>
  <c r="R14" i="81"/>
  <c r="S14" i="81"/>
  <c r="T14" i="81"/>
  <c r="V14" i="81"/>
  <c r="W14" i="81"/>
  <c r="X14" i="81"/>
  <c r="Z14" i="81"/>
  <c r="AA14" i="81"/>
  <c r="AB14" i="81"/>
  <c r="B15" i="81"/>
  <c r="C15" i="81"/>
  <c r="D15" i="81"/>
  <c r="F15" i="81"/>
  <c r="G15" i="81"/>
  <c r="H15" i="81"/>
  <c r="J15" i="81"/>
  <c r="K15" i="81"/>
  <c r="L15" i="81"/>
  <c r="N15" i="81"/>
  <c r="O15" i="81"/>
  <c r="P15" i="81"/>
  <c r="R15" i="81"/>
  <c r="S15" i="81"/>
  <c r="T15" i="81"/>
  <c r="V15" i="81"/>
  <c r="W15" i="81"/>
  <c r="X15" i="81"/>
  <c r="Z15" i="81"/>
  <c r="AA15" i="81"/>
  <c r="AB15" i="81"/>
  <c r="B16" i="81"/>
  <c r="C16" i="81"/>
  <c r="D16" i="81"/>
  <c r="F16" i="81"/>
  <c r="G16" i="81"/>
  <c r="H16" i="81"/>
  <c r="J16" i="81"/>
  <c r="K16" i="81"/>
  <c r="L16" i="81"/>
  <c r="N16" i="81"/>
  <c r="O16" i="81"/>
  <c r="P16" i="81"/>
  <c r="R16" i="81"/>
  <c r="S16" i="81"/>
  <c r="T16" i="81"/>
  <c r="V16" i="81"/>
  <c r="W16" i="81"/>
  <c r="X16" i="81"/>
  <c r="Z16" i="81"/>
  <c r="AA16" i="81"/>
  <c r="AB16" i="81"/>
  <c r="B17" i="81"/>
  <c r="C17" i="81"/>
  <c r="D17" i="81"/>
  <c r="F17" i="81"/>
  <c r="G17" i="81"/>
  <c r="H17" i="81"/>
  <c r="J17" i="81"/>
  <c r="K17" i="81"/>
  <c r="L17" i="81"/>
  <c r="N17" i="81"/>
  <c r="O17" i="81"/>
  <c r="P17" i="81"/>
  <c r="R17" i="81"/>
  <c r="S17" i="81"/>
  <c r="T17" i="81"/>
  <c r="V17" i="81"/>
  <c r="W17" i="81"/>
  <c r="X17" i="81"/>
  <c r="Z17" i="81"/>
  <c r="AA17" i="81"/>
  <c r="AB17" i="81"/>
  <c r="B18" i="81"/>
  <c r="C18" i="81"/>
  <c r="D18" i="81"/>
  <c r="F18" i="81"/>
  <c r="G18" i="81"/>
  <c r="H18" i="81"/>
  <c r="J18" i="81"/>
  <c r="K18" i="81"/>
  <c r="L18" i="81"/>
  <c r="N18" i="81"/>
  <c r="O18" i="81"/>
  <c r="P18" i="81"/>
  <c r="R18" i="81"/>
  <c r="S18" i="81"/>
  <c r="T18" i="81"/>
  <c r="V18" i="81"/>
  <c r="W18" i="81"/>
  <c r="X18" i="81"/>
  <c r="Z18" i="81"/>
  <c r="AA18" i="81"/>
  <c r="AB18" i="81"/>
  <c r="B19" i="81"/>
  <c r="C19" i="81"/>
  <c r="D19" i="81"/>
  <c r="F19" i="81"/>
  <c r="G19" i="81"/>
  <c r="H19" i="81"/>
  <c r="J19" i="81"/>
  <c r="K19" i="81"/>
  <c r="L19" i="81"/>
  <c r="N19" i="81"/>
  <c r="O19" i="81"/>
  <c r="P19" i="81"/>
  <c r="R19" i="81"/>
  <c r="S19" i="81"/>
  <c r="T19" i="81"/>
  <c r="V19" i="81"/>
  <c r="W19" i="81"/>
  <c r="X19" i="81"/>
  <c r="Z19" i="81"/>
  <c r="AA19" i="81"/>
  <c r="AB19" i="81"/>
  <c r="B20" i="81"/>
  <c r="C20" i="81"/>
  <c r="D20" i="81"/>
  <c r="F20" i="81"/>
  <c r="G20" i="81"/>
  <c r="H20" i="81"/>
  <c r="J20" i="81"/>
  <c r="K20" i="81"/>
  <c r="L20" i="81"/>
  <c r="N20" i="81"/>
  <c r="O20" i="81"/>
  <c r="P20" i="81"/>
  <c r="R20" i="81"/>
  <c r="S20" i="81"/>
  <c r="T20" i="81"/>
  <c r="V20" i="81"/>
  <c r="W20" i="81"/>
  <c r="X20" i="81"/>
  <c r="Z20" i="81"/>
  <c r="AA20" i="81"/>
  <c r="AB20" i="81"/>
  <c r="B21" i="81"/>
  <c r="C21" i="81"/>
  <c r="D21" i="81"/>
  <c r="F21" i="81"/>
  <c r="G21" i="81"/>
  <c r="H21" i="81"/>
  <c r="J21" i="81"/>
  <c r="K21" i="81"/>
  <c r="L21" i="81"/>
  <c r="N21" i="81"/>
  <c r="O21" i="81"/>
  <c r="P21" i="81"/>
  <c r="R21" i="81"/>
  <c r="S21" i="81"/>
  <c r="T21" i="81"/>
  <c r="V21" i="81"/>
  <c r="W21" i="81"/>
  <c r="X21" i="81"/>
  <c r="Z21" i="81"/>
  <c r="AA21" i="81"/>
  <c r="AB21" i="81"/>
  <c r="B22" i="81"/>
  <c r="C22" i="81"/>
  <c r="D22" i="81"/>
  <c r="F22" i="81"/>
  <c r="G22" i="81"/>
  <c r="H22" i="81"/>
  <c r="J22" i="81"/>
  <c r="K22" i="81"/>
  <c r="L22" i="81"/>
  <c r="N22" i="81"/>
  <c r="O22" i="81"/>
  <c r="P22" i="81"/>
  <c r="R22" i="81"/>
  <c r="S22" i="81"/>
  <c r="T22" i="81"/>
  <c r="V22" i="81"/>
  <c r="W22" i="81"/>
  <c r="X22" i="81"/>
  <c r="Z22" i="81"/>
  <c r="AA22" i="81"/>
  <c r="AB22" i="81"/>
  <c r="B23" i="81"/>
  <c r="C23" i="81"/>
  <c r="D23" i="81"/>
  <c r="F23" i="81"/>
  <c r="G23" i="81"/>
  <c r="H23" i="81"/>
  <c r="J23" i="81"/>
  <c r="K23" i="81"/>
  <c r="L23" i="81"/>
  <c r="N23" i="81"/>
  <c r="O23" i="81"/>
  <c r="P23" i="81"/>
  <c r="R23" i="81"/>
  <c r="S23" i="81"/>
  <c r="T23" i="81"/>
  <c r="V23" i="81"/>
  <c r="W23" i="81"/>
  <c r="X23" i="81"/>
  <c r="Z23" i="81"/>
  <c r="AA23" i="81"/>
  <c r="AB23" i="81"/>
  <c r="B24" i="81"/>
  <c r="C24" i="81"/>
  <c r="D24" i="81"/>
  <c r="F24" i="81"/>
  <c r="G24" i="81"/>
  <c r="H24" i="81"/>
  <c r="J24" i="81"/>
  <c r="K24" i="81"/>
  <c r="L24" i="81"/>
  <c r="N24" i="81"/>
  <c r="O24" i="81"/>
  <c r="P24" i="81"/>
  <c r="R24" i="81"/>
  <c r="S24" i="81"/>
  <c r="T24" i="81"/>
  <c r="V24" i="81"/>
  <c r="W24" i="81"/>
  <c r="X24" i="81"/>
  <c r="Z24" i="81"/>
  <c r="AA24" i="81"/>
  <c r="AB24" i="81"/>
  <c r="B25" i="81"/>
  <c r="C25" i="81"/>
  <c r="D25" i="81"/>
  <c r="F25" i="81"/>
  <c r="G25" i="81"/>
  <c r="H25" i="81"/>
  <c r="J25" i="81"/>
  <c r="K25" i="81"/>
  <c r="L25" i="81"/>
  <c r="N25" i="81"/>
  <c r="O25" i="81"/>
  <c r="P25" i="81"/>
  <c r="R25" i="81"/>
  <c r="S25" i="81"/>
  <c r="T25" i="81"/>
  <c r="V25" i="81"/>
  <c r="W25" i="81"/>
  <c r="X25" i="81"/>
  <c r="Z25" i="81"/>
  <c r="AA25" i="81"/>
  <c r="AB25" i="81"/>
  <c r="B26" i="81"/>
  <c r="C26" i="81"/>
  <c r="D26" i="81"/>
  <c r="F26" i="81"/>
  <c r="G26" i="81"/>
  <c r="H26" i="81"/>
  <c r="J26" i="81"/>
  <c r="K26" i="81"/>
  <c r="L26" i="81"/>
  <c r="N26" i="81"/>
  <c r="O26" i="81"/>
  <c r="P26" i="81"/>
  <c r="R26" i="81"/>
  <c r="S26" i="81"/>
  <c r="T26" i="81"/>
  <c r="V26" i="81"/>
  <c r="W26" i="81"/>
  <c r="X26" i="81"/>
  <c r="Z26" i="81"/>
  <c r="AA26" i="81"/>
  <c r="AB26" i="81"/>
  <c r="B27" i="81"/>
  <c r="C27" i="81"/>
  <c r="D27" i="81"/>
  <c r="F27" i="81"/>
  <c r="G27" i="81"/>
  <c r="H27" i="81"/>
  <c r="J27" i="81"/>
  <c r="K27" i="81"/>
  <c r="L27" i="81"/>
  <c r="N27" i="81"/>
  <c r="O27" i="81"/>
  <c r="P27" i="81"/>
  <c r="R27" i="81"/>
  <c r="S27" i="81"/>
  <c r="T27" i="81"/>
  <c r="V27" i="81"/>
  <c r="W27" i="81"/>
  <c r="X27" i="81"/>
  <c r="Z27" i="81"/>
  <c r="AA27" i="81"/>
  <c r="AB27" i="81"/>
  <c r="B28" i="81"/>
  <c r="C28" i="81"/>
  <c r="D28" i="81"/>
  <c r="F28" i="81"/>
  <c r="G28" i="81"/>
  <c r="H28" i="81"/>
  <c r="J28" i="81"/>
  <c r="K28" i="81"/>
  <c r="L28" i="81"/>
  <c r="N28" i="81"/>
  <c r="O28" i="81"/>
  <c r="P28" i="81"/>
  <c r="R28" i="81"/>
  <c r="S28" i="81"/>
  <c r="T28" i="81"/>
  <c r="V28" i="81"/>
  <c r="W28" i="81"/>
  <c r="X28" i="81"/>
  <c r="Z28" i="81"/>
  <c r="AA28" i="81"/>
  <c r="AB28" i="81"/>
  <c r="B29" i="81"/>
  <c r="C29" i="81"/>
  <c r="D29" i="81"/>
  <c r="F29" i="81"/>
  <c r="G29" i="81"/>
  <c r="H29" i="81"/>
  <c r="J29" i="81"/>
  <c r="K29" i="81"/>
  <c r="L29" i="81"/>
  <c r="N29" i="81"/>
  <c r="O29" i="81"/>
  <c r="P29" i="81"/>
  <c r="R29" i="81"/>
  <c r="S29" i="81"/>
  <c r="T29" i="81"/>
  <c r="V29" i="81"/>
  <c r="W29" i="81"/>
  <c r="X29" i="81"/>
  <c r="Z29" i="81"/>
  <c r="AA29" i="81"/>
  <c r="AB29" i="81"/>
  <c r="B30" i="81"/>
  <c r="C30" i="81"/>
  <c r="D30" i="81"/>
  <c r="F30" i="81"/>
  <c r="G30" i="81"/>
  <c r="H30" i="81"/>
  <c r="J30" i="81"/>
  <c r="K30" i="81"/>
  <c r="L30" i="81"/>
  <c r="N30" i="81"/>
  <c r="O30" i="81"/>
  <c r="P30" i="81"/>
  <c r="R30" i="81"/>
  <c r="S30" i="81"/>
  <c r="T30" i="81"/>
  <c r="V30" i="81"/>
  <c r="W30" i="81"/>
  <c r="X30" i="81"/>
  <c r="Z30" i="81"/>
  <c r="AA30" i="81"/>
  <c r="AB30" i="81"/>
  <c r="B31" i="81"/>
  <c r="C31" i="81"/>
  <c r="D31" i="81"/>
  <c r="F31" i="81"/>
  <c r="G31" i="81"/>
  <c r="H31" i="81"/>
  <c r="J31" i="81"/>
  <c r="K31" i="81"/>
  <c r="L31" i="81"/>
  <c r="N31" i="81"/>
  <c r="O31" i="81"/>
  <c r="P31" i="81"/>
  <c r="R31" i="81"/>
  <c r="S31" i="81"/>
  <c r="T31" i="81"/>
  <c r="V31" i="81"/>
  <c r="W31" i="81"/>
  <c r="X31" i="81"/>
  <c r="Z31" i="81"/>
  <c r="AA31" i="81"/>
  <c r="AB31" i="81"/>
  <c r="B32" i="81"/>
  <c r="C32" i="81"/>
  <c r="D32" i="81"/>
  <c r="F32" i="81"/>
  <c r="G32" i="81"/>
  <c r="H32" i="81"/>
  <c r="J32" i="81"/>
  <c r="K32" i="81"/>
  <c r="L32" i="81"/>
  <c r="N32" i="81"/>
  <c r="O32" i="81"/>
  <c r="P32" i="81"/>
  <c r="R32" i="81"/>
  <c r="S32" i="81"/>
  <c r="T32" i="81"/>
  <c r="V32" i="81"/>
  <c r="W32" i="81"/>
  <c r="X32" i="81"/>
  <c r="Z32" i="81"/>
  <c r="AA32" i="81"/>
  <c r="AB32" i="81"/>
  <c r="B33" i="81"/>
  <c r="C33" i="81"/>
  <c r="D33" i="81"/>
  <c r="F33" i="81"/>
  <c r="G33" i="81"/>
  <c r="H33" i="81"/>
  <c r="J33" i="81"/>
  <c r="K33" i="81"/>
  <c r="L33" i="81"/>
  <c r="N33" i="81"/>
  <c r="O33" i="81"/>
  <c r="P33" i="81"/>
  <c r="R33" i="81"/>
  <c r="S33" i="81"/>
  <c r="T33" i="81"/>
  <c r="V33" i="81"/>
  <c r="W33" i="81"/>
  <c r="X33" i="81"/>
  <c r="Z33" i="81"/>
  <c r="AA33" i="81"/>
  <c r="AB33" i="81"/>
  <c r="B34" i="81"/>
  <c r="C34" i="81"/>
  <c r="D34" i="81"/>
  <c r="F34" i="81"/>
  <c r="G34" i="81"/>
  <c r="H34" i="81"/>
  <c r="J34" i="81"/>
  <c r="K34" i="81"/>
  <c r="L34" i="81"/>
  <c r="N34" i="81"/>
  <c r="O34" i="81"/>
  <c r="P34" i="81"/>
  <c r="R34" i="81"/>
  <c r="S34" i="81"/>
  <c r="T34" i="81"/>
  <c r="V34" i="81"/>
  <c r="W34" i="81"/>
  <c r="X34" i="81"/>
  <c r="Z34" i="81"/>
  <c r="AA34" i="81"/>
  <c r="AB34" i="81"/>
  <c r="B35" i="81"/>
  <c r="C35" i="81"/>
  <c r="D35" i="81"/>
  <c r="F35" i="81"/>
  <c r="G35" i="81"/>
  <c r="H35" i="81"/>
  <c r="J35" i="81"/>
  <c r="K35" i="81"/>
  <c r="L35" i="81"/>
  <c r="N35" i="81"/>
  <c r="O35" i="81"/>
  <c r="P35" i="81"/>
  <c r="R35" i="81"/>
  <c r="S35" i="81"/>
  <c r="T35" i="81"/>
  <c r="V35" i="81"/>
  <c r="W35" i="81"/>
  <c r="X35" i="81"/>
  <c r="Z35" i="81"/>
  <c r="AA35" i="81"/>
  <c r="AB35" i="81"/>
  <c r="B36" i="81"/>
  <c r="C36" i="81"/>
  <c r="D36" i="81"/>
  <c r="F36" i="81"/>
  <c r="G36" i="81"/>
  <c r="H36" i="81"/>
  <c r="J36" i="81"/>
  <c r="K36" i="81"/>
  <c r="L36" i="81"/>
  <c r="N36" i="81"/>
  <c r="O36" i="81"/>
  <c r="P36" i="81"/>
  <c r="R36" i="81"/>
  <c r="S36" i="81"/>
  <c r="T36" i="81"/>
  <c r="V36" i="81"/>
  <c r="W36" i="81"/>
  <c r="X36" i="81"/>
  <c r="Z36" i="81"/>
  <c r="AA36" i="81"/>
  <c r="AB36" i="81"/>
  <c r="B37" i="81"/>
  <c r="C37" i="81"/>
  <c r="D37" i="81"/>
  <c r="F37" i="81"/>
  <c r="G37" i="81"/>
  <c r="H37" i="81"/>
  <c r="J37" i="81"/>
  <c r="K37" i="81"/>
  <c r="L37" i="81"/>
  <c r="N37" i="81"/>
  <c r="O37" i="81"/>
  <c r="P37" i="81"/>
  <c r="R37" i="81"/>
  <c r="S37" i="81"/>
  <c r="T37" i="81"/>
  <c r="V37" i="81"/>
  <c r="W37" i="81"/>
  <c r="X37" i="81"/>
  <c r="Z37" i="81"/>
  <c r="AA37" i="81"/>
  <c r="AB37" i="81"/>
  <c r="AB11" i="81"/>
  <c r="AA11" i="81"/>
  <c r="Z11" i="81"/>
  <c r="X11" i="81"/>
  <c r="W11" i="81"/>
  <c r="V11" i="81"/>
  <c r="T11" i="81"/>
  <c r="S11" i="81"/>
  <c r="R11" i="81"/>
  <c r="P11" i="81"/>
  <c r="O11" i="81"/>
  <c r="N11" i="81"/>
  <c r="L11" i="81"/>
  <c r="K11" i="81"/>
  <c r="J11" i="81"/>
  <c r="H11" i="81"/>
  <c r="G11" i="81"/>
  <c r="F11" i="81"/>
  <c r="D11" i="81"/>
  <c r="C11" i="81"/>
  <c r="B11" i="81"/>
  <c r="B12" i="79"/>
  <c r="C12" i="79"/>
  <c r="D12" i="79"/>
  <c r="F12" i="79"/>
  <c r="G12" i="79"/>
  <c r="H12" i="79"/>
  <c r="J12" i="79"/>
  <c r="K12" i="79"/>
  <c r="L12" i="79"/>
  <c r="N12" i="79"/>
  <c r="O12" i="79"/>
  <c r="P12" i="79"/>
  <c r="R12" i="79"/>
  <c r="S12" i="79"/>
  <c r="T12" i="79"/>
  <c r="V12" i="79"/>
  <c r="W12" i="79"/>
  <c r="X12" i="79"/>
  <c r="Z12" i="79"/>
  <c r="AA12" i="79"/>
  <c r="AB12" i="79"/>
  <c r="B13" i="79"/>
  <c r="C13" i="79"/>
  <c r="D13" i="79"/>
  <c r="F13" i="79"/>
  <c r="G13" i="79"/>
  <c r="H13" i="79"/>
  <c r="J13" i="79"/>
  <c r="K13" i="79"/>
  <c r="L13" i="79"/>
  <c r="N13" i="79"/>
  <c r="O13" i="79"/>
  <c r="P13" i="79"/>
  <c r="R13" i="79"/>
  <c r="S13" i="79"/>
  <c r="T13" i="79"/>
  <c r="V13" i="79"/>
  <c r="W13" i="79"/>
  <c r="X13" i="79"/>
  <c r="Z13" i="79"/>
  <c r="AA13" i="79"/>
  <c r="AB13" i="79"/>
  <c r="B14" i="79"/>
  <c r="C14" i="79"/>
  <c r="D14" i="79"/>
  <c r="F14" i="79"/>
  <c r="G14" i="79"/>
  <c r="H14" i="79"/>
  <c r="J14" i="79"/>
  <c r="K14" i="79"/>
  <c r="L14" i="79"/>
  <c r="N14" i="79"/>
  <c r="O14" i="79"/>
  <c r="P14" i="79"/>
  <c r="R14" i="79"/>
  <c r="S14" i="79"/>
  <c r="T14" i="79"/>
  <c r="V14" i="79"/>
  <c r="W14" i="79"/>
  <c r="X14" i="79"/>
  <c r="Z14" i="79"/>
  <c r="AA14" i="79"/>
  <c r="AB14" i="79"/>
  <c r="B15" i="79"/>
  <c r="C15" i="79"/>
  <c r="D15" i="79"/>
  <c r="F15" i="79"/>
  <c r="G15" i="79"/>
  <c r="H15" i="79"/>
  <c r="J15" i="79"/>
  <c r="K15" i="79"/>
  <c r="L15" i="79"/>
  <c r="N15" i="79"/>
  <c r="O15" i="79"/>
  <c r="P15" i="79"/>
  <c r="R15" i="79"/>
  <c r="S15" i="79"/>
  <c r="T15" i="79"/>
  <c r="V15" i="79"/>
  <c r="W15" i="79"/>
  <c r="X15" i="79"/>
  <c r="Z15" i="79"/>
  <c r="AA15" i="79"/>
  <c r="AB15" i="79"/>
  <c r="B16" i="79"/>
  <c r="C16" i="79"/>
  <c r="D16" i="79"/>
  <c r="F16" i="79"/>
  <c r="G16" i="79"/>
  <c r="H16" i="79"/>
  <c r="J16" i="79"/>
  <c r="K16" i="79"/>
  <c r="L16" i="79"/>
  <c r="N16" i="79"/>
  <c r="O16" i="79"/>
  <c r="P16" i="79"/>
  <c r="R16" i="79"/>
  <c r="S16" i="79"/>
  <c r="T16" i="79"/>
  <c r="V16" i="79"/>
  <c r="W16" i="79"/>
  <c r="X16" i="79"/>
  <c r="Z16" i="79"/>
  <c r="AA16" i="79"/>
  <c r="AB16" i="79"/>
  <c r="B17" i="79"/>
  <c r="C17" i="79"/>
  <c r="D17" i="79"/>
  <c r="F17" i="79"/>
  <c r="G17" i="79"/>
  <c r="H17" i="79"/>
  <c r="J17" i="79"/>
  <c r="K17" i="79"/>
  <c r="L17" i="79"/>
  <c r="N17" i="79"/>
  <c r="O17" i="79"/>
  <c r="P17" i="79"/>
  <c r="R17" i="79"/>
  <c r="S17" i="79"/>
  <c r="T17" i="79"/>
  <c r="V17" i="79"/>
  <c r="W17" i="79"/>
  <c r="X17" i="79"/>
  <c r="Z17" i="79"/>
  <c r="AA17" i="79"/>
  <c r="AB17" i="79"/>
  <c r="B18" i="79"/>
  <c r="C18" i="79"/>
  <c r="D18" i="79"/>
  <c r="F18" i="79"/>
  <c r="G18" i="79"/>
  <c r="H18" i="79"/>
  <c r="J18" i="79"/>
  <c r="K18" i="79"/>
  <c r="L18" i="79"/>
  <c r="N18" i="79"/>
  <c r="O18" i="79"/>
  <c r="P18" i="79"/>
  <c r="R18" i="79"/>
  <c r="S18" i="79"/>
  <c r="T18" i="79"/>
  <c r="V18" i="79"/>
  <c r="W18" i="79"/>
  <c r="X18" i="79"/>
  <c r="Z18" i="79"/>
  <c r="AA18" i="79"/>
  <c r="AB18" i="79"/>
  <c r="B19" i="79"/>
  <c r="C19" i="79"/>
  <c r="D19" i="79"/>
  <c r="F19" i="79"/>
  <c r="G19" i="79"/>
  <c r="H19" i="79"/>
  <c r="J19" i="79"/>
  <c r="K19" i="79"/>
  <c r="L19" i="79"/>
  <c r="N19" i="79"/>
  <c r="O19" i="79"/>
  <c r="P19" i="79"/>
  <c r="R19" i="79"/>
  <c r="S19" i="79"/>
  <c r="T19" i="79"/>
  <c r="V19" i="79"/>
  <c r="W19" i="79"/>
  <c r="X19" i="79"/>
  <c r="Z19" i="79"/>
  <c r="AA19" i="79"/>
  <c r="AB19" i="79"/>
  <c r="B20" i="79"/>
  <c r="C20" i="79"/>
  <c r="D20" i="79"/>
  <c r="F20" i="79"/>
  <c r="G20" i="79"/>
  <c r="H20" i="79"/>
  <c r="J20" i="79"/>
  <c r="K20" i="79"/>
  <c r="L20" i="79"/>
  <c r="N20" i="79"/>
  <c r="O20" i="79"/>
  <c r="P20" i="79"/>
  <c r="R20" i="79"/>
  <c r="S20" i="79"/>
  <c r="T20" i="79"/>
  <c r="V20" i="79"/>
  <c r="W20" i="79"/>
  <c r="X20" i="79"/>
  <c r="Z20" i="79"/>
  <c r="AA20" i="79"/>
  <c r="AB20" i="79"/>
  <c r="B21" i="79"/>
  <c r="C21" i="79"/>
  <c r="D21" i="79"/>
  <c r="F21" i="79"/>
  <c r="G21" i="79"/>
  <c r="H21" i="79"/>
  <c r="J21" i="79"/>
  <c r="K21" i="79"/>
  <c r="L21" i="79"/>
  <c r="N21" i="79"/>
  <c r="O21" i="79"/>
  <c r="P21" i="79"/>
  <c r="R21" i="79"/>
  <c r="S21" i="79"/>
  <c r="T21" i="79"/>
  <c r="V21" i="79"/>
  <c r="W21" i="79"/>
  <c r="X21" i="79"/>
  <c r="Z21" i="79"/>
  <c r="AA21" i="79"/>
  <c r="AB21" i="79"/>
  <c r="B22" i="79"/>
  <c r="C22" i="79"/>
  <c r="D22" i="79"/>
  <c r="F22" i="79"/>
  <c r="G22" i="79"/>
  <c r="H22" i="79"/>
  <c r="J22" i="79"/>
  <c r="K22" i="79"/>
  <c r="L22" i="79"/>
  <c r="N22" i="79"/>
  <c r="O22" i="79"/>
  <c r="P22" i="79"/>
  <c r="R22" i="79"/>
  <c r="S22" i="79"/>
  <c r="T22" i="79"/>
  <c r="V22" i="79"/>
  <c r="W22" i="79"/>
  <c r="X22" i="79"/>
  <c r="Z22" i="79"/>
  <c r="AA22" i="79"/>
  <c r="AB22" i="79"/>
  <c r="B23" i="79"/>
  <c r="C23" i="79"/>
  <c r="D23" i="79"/>
  <c r="F23" i="79"/>
  <c r="G23" i="79"/>
  <c r="H23" i="79"/>
  <c r="J23" i="79"/>
  <c r="K23" i="79"/>
  <c r="L23" i="79"/>
  <c r="N23" i="79"/>
  <c r="O23" i="79"/>
  <c r="P23" i="79"/>
  <c r="R23" i="79"/>
  <c r="S23" i="79"/>
  <c r="T23" i="79"/>
  <c r="V23" i="79"/>
  <c r="W23" i="79"/>
  <c r="X23" i="79"/>
  <c r="Z23" i="79"/>
  <c r="AA23" i="79"/>
  <c r="AB23" i="79"/>
  <c r="B24" i="79"/>
  <c r="C24" i="79"/>
  <c r="D24" i="79"/>
  <c r="F24" i="79"/>
  <c r="G24" i="79"/>
  <c r="H24" i="79"/>
  <c r="J24" i="79"/>
  <c r="K24" i="79"/>
  <c r="L24" i="79"/>
  <c r="N24" i="79"/>
  <c r="O24" i="79"/>
  <c r="P24" i="79"/>
  <c r="R24" i="79"/>
  <c r="S24" i="79"/>
  <c r="T24" i="79"/>
  <c r="V24" i="79"/>
  <c r="W24" i="79"/>
  <c r="X24" i="79"/>
  <c r="Z24" i="79"/>
  <c r="AA24" i="79"/>
  <c r="AB24" i="79"/>
  <c r="B25" i="79"/>
  <c r="C25" i="79"/>
  <c r="D25" i="79"/>
  <c r="F25" i="79"/>
  <c r="G25" i="79"/>
  <c r="H25" i="79"/>
  <c r="J25" i="79"/>
  <c r="K25" i="79"/>
  <c r="L25" i="79"/>
  <c r="N25" i="79"/>
  <c r="O25" i="79"/>
  <c r="P25" i="79"/>
  <c r="R25" i="79"/>
  <c r="S25" i="79"/>
  <c r="T25" i="79"/>
  <c r="V25" i="79"/>
  <c r="W25" i="79"/>
  <c r="X25" i="79"/>
  <c r="Z25" i="79"/>
  <c r="AA25" i="79"/>
  <c r="AB25" i="79"/>
  <c r="B26" i="79"/>
  <c r="C26" i="79"/>
  <c r="D26" i="79"/>
  <c r="F26" i="79"/>
  <c r="G26" i="79"/>
  <c r="H26" i="79"/>
  <c r="J26" i="79"/>
  <c r="K26" i="79"/>
  <c r="L26" i="79"/>
  <c r="N26" i="79"/>
  <c r="O26" i="79"/>
  <c r="P26" i="79"/>
  <c r="R26" i="79"/>
  <c r="S26" i="79"/>
  <c r="T26" i="79"/>
  <c r="V26" i="79"/>
  <c r="W26" i="79"/>
  <c r="X26" i="79"/>
  <c r="Z26" i="79"/>
  <c r="AA26" i="79"/>
  <c r="AB26" i="79"/>
  <c r="B27" i="79"/>
  <c r="C27" i="79"/>
  <c r="D27" i="79"/>
  <c r="F27" i="79"/>
  <c r="G27" i="79"/>
  <c r="H27" i="79"/>
  <c r="J27" i="79"/>
  <c r="K27" i="79"/>
  <c r="L27" i="79"/>
  <c r="N27" i="79"/>
  <c r="O27" i="79"/>
  <c r="P27" i="79"/>
  <c r="R27" i="79"/>
  <c r="S27" i="79"/>
  <c r="T27" i="79"/>
  <c r="V27" i="79"/>
  <c r="W27" i="79"/>
  <c r="X27" i="79"/>
  <c r="Z27" i="79"/>
  <c r="AA27" i="79"/>
  <c r="AB27" i="79"/>
  <c r="B28" i="79"/>
  <c r="C28" i="79"/>
  <c r="D28" i="79"/>
  <c r="F28" i="79"/>
  <c r="G28" i="79"/>
  <c r="H28" i="79"/>
  <c r="J28" i="79"/>
  <c r="K28" i="79"/>
  <c r="L28" i="79"/>
  <c r="N28" i="79"/>
  <c r="O28" i="79"/>
  <c r="P28" i="79"/>
  <c r="R28" i="79"/>
  <c r="S28" i="79"/>
  <c r="T28" i="79"/>
  <c r="V28" i="79"/>
  <c r="W28" i="79"/>
  <c r="X28" i="79"/>
  <c r="Z28" i="79"/>
  <c r="AA28" i="79"/>
  <c r="AB28" i="79"/>
  <c r="B29" i="79"/>
  <c r="C29" i="79"/>
  <c r="D29" i="79"/>
  <c r="F29" i="79"/>
  <c r="G29" i="79"/>
  <c r="H29" i="79"/>
  <c r="J29" i="79"/>
  <c r="K29" i="79"/>
  <c r="L29" i="79"/>
  <c r="N29" i="79"/>
  <c r="O29" i="79"/>
  <c r="P29" i="79"/>
  <c r="R29" i="79"/>
  <c r="S29" i="79"/>
  <c r="T29" i="79"/>
  <c r="V29" i="79"/>
  <c r="W29" i="79"/>
  <c r="X29" i="79"/>
  <c r="Z29" i="79"/>
  <c r="AA29" i="79"/>
  <c r="AB29" i="79"/>
  <c r="B30" i="79"/>
  <c r="C30" i="79"/>
  <c r="D30" i="79"/>
  <c r="F30" i="79"/>
  <c r="G30" i="79"/>
  <c r="H30" i="79"/>
  <c r="J30" i="79"/>
  <c r="K30" i="79"/>
  <c r="L30" i="79"/>
  <c r="N30" i="79"/>
  <c r="O30" i="79"/>
  <c r="P30" i="79"/>
  <c r="R30" i="79"/>
  <c r="S30" i="79"/>
  <c r="T30" i="79"/>
  <c r="V30" i="79"/>
  <c r="W30" i="79"/>
  <c r="X30" i="79"/>
  <c r="Z30" i="79"/>
  <c r="AA30" i="79"/>
  <c r="AB30" i="79"/>
  <c r="B31" i="79"/>
  <c r="C31" i="79"/>
  <c r="D31" i="79"/>
  <c r="F31" i="79"/>
  <c r="G31" i="79"/>
  <c r="H31" i="79"/>
  <c r="J31" i="79"/>
  <c r="K31" i="79"/>
  <c r="L31" i="79"/>
  <c r="N31" i="79"/>
  <c r="O31" i="79"/>
  <c r="P31" i="79"/>
  <c r="R31" i="79"/>
  <c r="S31" i="79"/>
  <c r="T31" i="79"/>
  <c r="V31" i="79"/>
  <c r="W31" i="79"/>
  <c r="X31" i="79"/>
  <c r="Z31" i="79"/>
  <c r="AA31" i="79"/>
  <c r="AB31" i="79"/>
  <c r="B32" i="79"/>
  <c r="C32" i="79"/>
  <c r="D32" i="79"/>
  <c r="F32" i="79"/>
  <c r="G32" i="79"/>
  <c r="H32" i="79"/>
  <c r="J32" i="79"/>
  <c r="K32" i="79"/>
  <c r="L32" i="79"/>
  <c r="N32" i="79"/>
  <c r="O32" i="79"/>
  <c r="P32" i="79"/>
  <c r="R32" i="79"/>
  <c r="S32" i="79"/>
  <c r="T32" i="79"/>
  <c r="V32" i="79"/>
  <c r="W32" i="79"/>
  <c r="X32" i="79"/>
  <c r="Z32" i="79"/>
  <c r="AA32" i="79"/>
  <c r="AB32" i="79"/>
  <c r="B33" i="79"/>
  <c r="C33" i="79"/>
  <c r="D33" i="79"/>
  <c r="F33" i="79"/>
  <c r="G33" i="79"/>
  <c r="H33" i="79"/>
  <c r="J33" i="79"/>
  <c r="K33" i="79"/>
  <c r="L33" i="79"/>
  <c r="N33" i="79"/>
  <c r="O33" i="79"/>
  <c r="P33" i="79"/>
  <c r="R33" i="79"/>
  <c r="S33" i="79"/>
  <c r="T33" i="79"/>
  <c r="V33" i="79"/>
  <c r="W33" i="79"/>
  <c r="X33" i="79"/>
  <c r="Z33" i="79"/>
  <c r="AA33" i="79"/>
  <c r="AB33" i="79"/>
  <c r="B34" i="79"/>
  <c r="C34" i="79"/>
  <c r="D34" i="79"/>
  <c r="F34" i="79"/>
  <c r="G34" i="79"/>
  <c r="H34" i="79"/>
  <c r="J34" i="79"/>
  <c r="K34" i="79"/>
  <c r="L34" i="79"/>
  <c r="N34" i="79"/>
  <c r="O34" i="79"/>
  <c r="P34" i="79"/>
  <c r="R34" i="79"/>
  <c r="S34" i="79"/>
  <c r="T34" i="79"/>
  <c r="V34" i="79"/>
  <c r="W34" i="79"/>
  <c r="X34" i="79"/>
  <c r="Z34" i="79"/>
  <c r="AA34" i="79"/>
  <c r="AB34" i="79"/>
  <c r="B35" i="79"/>
  <c r="C35" i="79"/>
  <c r="D35" i="79"/>
  <c r="F35" i="79"/>
  <c r="G35" i="79"/>
  <c r="H35" i="79"/>
  <c r="J35" i="79"/>
  <c r="K35" i="79"/>
  <c r="L35" i="79"/>
  <c r="N35" i="79"/>
  <c r="O35" i="79"/>
  <c r="P35" i="79"/>
  <c r="R35" i="79"/>
  <c r="S35" i="79"/>
  <c r="T35" i="79"/>
  <c r="V35" i="79"/>
  <c r="W35" i="79"/>
  <c r="X35" i="79"/>
  <c r="Z35" i="79"/>
  <c r="AA35" i="79"/>
  <c r="AB35" i="79"/>
  <c r="B36" i="79"/>
  <c r="C36" i="79"/>
  <c r="D36" i="79"/>
  <c r="F36" i="79"/>
  <c r="G36" i="79"/>
  <c r="H36" i="79"/>
  <c r="J36" i="79"/>
  <c r="K36" i="79"/>
  <c r="L36" i="79"/>
  <c r="N36" i="79"/>
  <c r="O36" i="79"/>
  <c r="P36" i="79"/>
  <c r="R36" i="79"/>
  <c r="S36" i="79"/>
  <c r="T36" i="79"/>
  <c r="V36" i="79"/>
  <c r="W36" i="79"/>
  <c r="X36" i="79"/>
  <c r="Z36" i="79"/>
  <c r="AA36" i="79"/>
  <c r="AB36" i="79"/>
  <c r="B37" i="79"/>
  <c r="C37" i="79"/>
  <c r="D37" i="79"/>
  <c r="F37" i="79"/>
  <c r="G37" i="79"/>
  <c r="H37" i="79"/>
  <c r="J37" i="79"/>
  <c r="K37" i="79"/>
  <c r="L37" i="79"/>
  <c r="N37" i="79"/>
  <c r="O37" i="79"/>
  <c r="P37" i="79"/>
  <c r="R37" i="79"/>
  <c r="S37" i="79"/>
  <c r="T37" i="79"/>
  <c r="V37" i="79"/>
  <c r="W37" i="79"/>
  <c r="X37" i="79"/>
  <c r="Z37" i="79"/>
  <c r="AA37" i="79"/>
  <c r="AB37" i="79"/>
  <c r="AB11" i="79"/>
  <c r="AA11" i="79"/>
  <c r="Z11" i="79"/>
  <c r="X11" i="79"/>
  <c r="W11" i="79"/>
  <c r="V11" i="79"/>
  <c r="T11" i="79"/>
  <c r="S11" i="79"/>
  <c r="R11" i="79"/>
  <c r="P11" i="79"/>
  <c r="O11" i="79"/>
  <c r="N11" i="79"/>
  <c r="L11" i="79"/>
  <c r="K11" i="79"/>
  <c r="J11" i="79"/>
  <c r="H11" i="79"/>
  <c r="G11" i="79"/>
  <c r="F11" i="79"/>
  <c r="D11" i="79"/>
  <c r="C11" i="79"/>
  <c r="B11" i="79"/>
  <c r="AB22" i="78"/>
  <c r="AA22" i="78"/>
  <c r="Z22" i="78"/>
  <c r="X22" i="78"/>
  <c r="W22" i="78"/>
  <c r="V22" i="78"/>
  <c r="T22" i="78"/>
  <c r="S22" i="78"/>
  <c r="R22" i="78"/>
  <c r="P22" i="78"/>
  <c r="O22" i="78"/>
  <c r="N22" i="78"/>
  <c r="L22" i="78"/>
  <c r="K22" i="78"/>
  <c r="J22" i="78"/>
  <c r="H22" i="78"/>
  <c r="G22" i="78"/>
  <c r="F22" i="78"/>
  <c r="D22" i="78"/>
  <c r="C22" i="78"/>
  <c r="B22" i="78"/>
  <c r="AB16" i="78"/>
  <c r="AA16" i="78"/>
  <c r="Z16" i="78"/>
  <c r="X16" i="78"/>
  <c r="W16" i="78"/>
  <c r="V16" i="78"/>
  <c r="T16" i="78"/>
  <c r="S16" i="78"/>
  <c r="R16" i="78"/>
  <c r="P16" i="78"/>
  <c r="O16" i="78"/>
  <c r="N16" i="78"/>
  <c r="L16" i="78"/>
  <c r="K16" i="78"/>
  <c r="J16" i="78"/>
  <c r="H16" i="78"/>
  <c r="G16" i="78"/>
  <c r="F16" i="78"/>
  <c r="D16" i="78"/>
  <c r="C16" i="78"/>
  <c r="B16" i="78"/>
  <c r="AB13" i="78"/>
  <c r="AA13" i="78"/>
  <c r="Z13" i="78"/>
  <c r="X13" i="78"/>
  <c r="W13" i="78"/>
  <c r="V13" i="78"/>
  <c r="T13" i="78"/>
  <c r="S13" i="78"/>
  <c r="R13" i="78"/>
  <c r="P13" i="78"/>
  <c r="O13" i="78"/>
  <c r="N13" i="78"/>
  <c r="L13" i="78"/>
  <c r="K13" i="78"/>
  <c r="J13" i="78"/>
  <c r="H13" i="78"/>
  <c r="G13" i="78"/>
  <c r="F13" i="78"/>
  <c r="D13" i="78"/>
  <c r="C13" i="78"/>
  <c r="B13" i="78"/>
  <c r="AB12" i="78"/>
  <c r="AA12" i="78"/>
  <c r="Z12" i="78"/>
  <c r="X12" i="78"/>
  <c r="W12" i="78"/>
  <c r="V12" i="78"/>
  <c r="T12" i="78"/>
  <c r="S12" i="78"/>
  <c r="R12" i="78"/>
  <c r="P12" i="78"/>
  <c r="O12" i="78"/>
  <c r="N12" i="78"/>
  <c r="L12" i="78"/>
  <c r="K12" i="78"/>
  <c r="J12" i="78"/>
  <c r="H12" i="78"/>
  <c r="G12" i="78"/>
  <c r="F12" i="78"/>
  <c r="D12" i="78"/>
  <c r="C12" i="78"/>
  <c r="B12" i="78"/>
  <c r="AB11" i="78"/>
  <c r="AA11" i="78"/>
  <c r="Z11" i="78"/>
  <c r="X11" i="78"/>
  <c r="W11" i="78"/>
  <c r="V11" i="78"/>
  <c r="T11" i="78"/>
  <c r="S11" i="78"/>
  <c r="R11" i="78"/>
  <c r="P11" i="78"/>
  <c r="O11" i="78"/>
  <c r="N11" i="78"/>
  <c r="L11" i="78"/>
  <c r="K11" i="78"/>
  <c r="J11" i="78"/>
  <c r="H11" i="78"/>
  <c r="G11" i="78"/>
  <c r="F11" i="78"/>
  <c r="D11" i="78"/>
  <c r="C11" i="78"/>
  <c r="B11" i="78"/>
  <c r="AB22" i="19"/>
  <c r="AB41" i="104" s="1"/>
  <c r="AA22" i="19"/>
  <c r="AA41" i="104" s="1"/>
  <c r="Z22" i="19"/>
  <c r="Z41" i="104" s="1"/>
  <c r="X22" i="19"/>
  <c r="W22" i="19"/>
  <c r="V22" i="19"/>
  <c r="V41" i="104" s="1"/>
  <c r="T22" i="19"/>
  <c r="T41" i="104" s="1"/>
  <c r="S22" i="19"/>
  <c r="S41" i="104" s="1"/>
  <c r="R22" i="19"/>
  <c r="R41" i="104" s="1"/>
  <c r="P22" i="19"/>
  <c r="P41" i="104" s="1"/>
  <c r="O22" i="19"/>
  <c r="O41" i="104" s="1"/>
  <c r="N22" i="19"/>
  <c r="L22" i="19"/>
  <c r="K22" i="19"/>
  <c r="K41" i="104" s="1"/>
  <c r="J22" i="19"/>
  <c r="J41" i="104" s="1"/>
  <c r="H22" i="19"/>
  <c r="H41" i="104" s="1"/>
  <c r="G22" i="19"/>
  <c r="G41" i="104" s="1"/>
  <c r="F22" i="19"/>
  <c r="F41" i="104" s="1"/>
  <c r="D22" i="19"/>
  <c r="D41" i="104" s="1"/>
  <c r="C22" i="19"/>
  <c r="B22" i="19"/>
  <c r="AB16" i="19"/>
  <c r="AB35" i="104" s="1"/>
  <c r="AA16" i="19"/>
  <c r="AA35" i="104" s="1"/>
  <c r="Z16" i="19"/>
  <c r="X16" i="19"/>
  <c r="X35" i="104" s="1"/>
  <c r="W16" i="19"/>
  <c r="V16" i="19"/>
  <c r="V35" i="104" s="1"/>
  <c r="T16" i="19"/>
  <c r="S16" i="19"/>
  <c r="R16" i="19"/>
  <c r="R35" i="104" s="1"/>
  <c r="P16" i="19"/>
  <c r="P35" i="104" s="1"/>
  <c r="O16" i="19"/>
  <c r="N16" i="19"/>
  <c r="N35" i="104" s="1"/>
  <c r="L16" i="19"/>
  <c r="K16" i="19"/>
  <c r="K35" i="104" s="1"/>
  <c r="J16" i="19"/>
  <c r="H16" i="19"/>
  <c r="G16" i="19"/>
  <c r="G35" i="104" s="1"/>
  <c r="F16" i="19"/>
  <c r="F35" i="104" s="1"/>
  <c r="D16" i="19"/>
  <c r="C16" i="19"/>
  <c r="C35" i="104" s="1"/>
  <c r="B16" i="19"/>
  <c r="AB13" i="19"/>
  <c r="AB32" i="104" s="1"/>
  <c r="AA13" i="19"/>
  <c r="AA32" i="104" s="1"/>
  <c r="Z13" i="19"/>
  <c r="Z32" i="104" s="1"/>
  <c r="X13" i="19"/>
  <c r="X32" i="104" s="1"/>
  <c r="W13" i="19"/>
  <c r="W32" i="104" s="1"/>
  <c r="V13" i="19"/>
  <c r="V32" i="104" s="1"/>
  <c r="T13" i="19"/>
  <c r="T32" i="104" s="1"/>
  <c r="S13" i="19"/>
  <c r="S32" i="104" s="1"/>
  <c r="R13" i="19"/>
  <c r="R32" i="104" s="1"/>
  <c r="P13" i="19"/>
  <c r="P32" i="104" s="1"/>
  <c r="O13" i="19"/>
  <c r="O32" i="104" s="1"/>
  <c r="N13" i="19"/>
  <c r="N32" i="104" s="1"/>
  <c r="L13" i="19"/>
  <c r="L32" i="104" s="1"/>
  <c r="K13" i="19"/>
  <c r="K32" i="104" s="1"/>
  <c r="J13" i="19"/>
  <c r="J32" i="104" s="1"/>
  <c r="H13" i="19"/>
  <c r="H32" i="104" s="1"/>
  <c r="G13" i="19"/>
  <c r="G32" i="104" s="1"/>
  <c r="F13" i="19"/>
  <c r="F32" i="104" s="1"/>
  <c r="D13" i="19"/>
  <c r="D32" i="104" s="1"/>
  <c r="C13" i="19"/>
  <c r="C32" i="104" s="1"/>
  <c r="B13" i="19"/>
  <c r="B32" i="104" s="1"/>
  <c r="AB12" i="19"/>
  <c r="AB31" i="104" s="1"/>
  <c r="AA12" i="19"/>
  <c r="AA31" i="104" s="1"/>
  <c r="Z12" i="19"/>
  <c r="Z31" i="104" s="1"/>
  <c r="X12" i="19"/>
  <c r="X31" i="104" s="1"/>
  <c r="W12" i="19"/>
  <c r="W31" i="104" s="1"/>
  <c r="V12" i="19"/>
  <c r="V31" i="104" s="1"/>
  <c r="T12" i="19"/>
  <c r="T31" i="104" s="1"/>
  <c r="S12" i="19"/>
  <c r="S31" i="104" s="1"/>
  <c r="R12" i="19"/>
  <c r="R31" i="104" s="1"/>
  <c r="P12" i="19"/>
  <c r="P31" i="104" s="1"/>
  <c r="O12" i="19"/>
  <c r="O31" i="104" s="1"/>
  <c r="N12" i="19"/>
  <c r="N31" i="104" s="1"/>
  <c r="L12" i="19"/>
  <c r="L31" i="104" s="1"/>
  <c r="K12" i="19"/>
  <c r="K31" i="104" s="1"/>
  <c r="J12" i="19"/>
  <c r="J31" i="104" s="1"/>
  <c r="H12" i="19"/>
  <c r="H31" i="104" s="1"/>
  <c r="G12" i="19"/>
  <c r="G31" i="104" s="1"/>
  <c r="F12" i="19"/>
  <c r="F31" i="104" s="1"/>
  <c r="D12" i="19"/>
  <c r="D31" i="104" s="1"/>
  <c r="C12" i="19"/>
  <c r="C31" i="104" s="1"/>
  <c r="B12" i="19"/>
  <c r="B31" i="104" s="1"/>
  <c r="AB11" i="19"/>
  <c r="AB30" i="104" s="1"/>
  <c r="AA11" i="19"/>
  <c r="AA30" i="104" s="1"/>
  <c r="Z11" i="19"/>
  <c r="Z30" i="104" s="1"/>
  <c r="X11" i="19"/>
  <c r="X30" i="104" s="1"/>
  <c r="W11" i="19"/>
  <c r="W30" i="104" s="1"/>
  <c r="V11" i="19"/>
  <c r="V30" i="104" s="1"/>
  <c r="T11" i="19"/>
  <c r="T30" i="104" s="1"/>
  <c r="S11" i="19"/>
  <c r="S30" i="104" s="1"/>
  <c r="R11" i="19"/>
  <c r="R30" i="104" s="1"/>
  <c r="P11" i="19"/>
  <c r="P30" i="104" s="1"/>
  <c r="O11" i="19"/>
  <c r="O30" i="104" s="1"/>
  <c r="N11" i="19"/>
  <c r="N30" i="104" s="1"/>
  <c r="L11" i="19"/>
  <c r="L30" i="104" s="1"/>
  <c r="K11" i="19"/>
  <c r="K30" i="104" s="1"/>
  <c r="J11" i="19"/>
  <c r="J30" i="104" s="1"/>
  <c r="H11" i="19"/>
  <c r="H30" i="104" s="1"/>
  <c r="G11" i="19"/>
  <c r="G30" i="104" s="1"/>
  <c r="F11" i="19"/>
  <c r="F30" i="104" s="1"/>
  <c r="D11" i="19"/>
  <c r="D30" i="104" s="1"/>
  <c r="C11" i="19"/>
  <c r="C30" i="104" s="1"/>
  <c r="B11" i="19"/>
  <c r="B30" i="104" s="1"/>
  <c r="AB43" i="78"/>
  <c r="AA43" i="78"/>
  <c r="Z43" i="78"/>
  <c r="X43" i="78"/>
  <c r="W43" i="78"/>
  <c r="V43" i="78"/>
  <c r="T43" i="78"/>
  <c r="S43" i="78"/>
  <c r="R43" i="78"/>
  <c r="P43" i="78"/>
  <c r="O43" i="78"/>
  <c r="N43" i="78"/>
  <c r="L43" i="78"/>
  <c r="K43" i="78"/>
  <c r="J43" i="78"/>
  <c r="H43" i="78"/>
  <c r="G43" i="78"/>
  <c r="F43" i="78"/>
  <c r="D43" i="78"/>
  <c r="C43" i="78"/>
  <c r="B43" i="78"/>
  <c r="AB42" i="78"/>
  <c r="AA42" i="78"/>
  <c r="Z42" i="78"/>
  <c r="X42" i="78"/>
  <c r="W42" i="78"/>
  <c r="V42" i="78"/>
  <c r="T42" i="78"/>
  <c r="S42" i="78"/>
  <c r="R42" i="78"/>
  <c r="P42" i="78"/>
  <c r="O42" i="78"/>
  <c r="N42" i="78"/>
  <c r="L42" i="78"/>
  <c r="K42" i="78"/>
  <c r="J42" i="78"/>
  <c r="H42" i="78"/>
  <c r="G42" i="78"/>
  <c r="F42" i="78"/>
  <c r="D42" i="78"/>
  <c r="C42" i="78"/>
  <c r="B42" i="78"/>
  <c r="AB38" i="78"/>
  <c r="AA38" i="78"/>
  <c r="Z38" i="78"/>
  <c r="X38" i="78"/>
  <c r="W38" i="78"/>
  <c r="V38" i="78"/>
  <c r="T38" i="78"/>
  <c r="S38" i="78"/>
  <c r="R38" i="78"/>
  <c r="P38" i="78"/>
  <c r="O38" i="78"/>
  <c r="N38" i="78"/>
  <c r="L38" i="78"/>
  <c r="K38" i="78"/>
  <c r="J38" i="78"/>
  <c r="H38" i="78"/>
  <c r="G38" i="78"/>
  <c r="F38" i="78"/>
  <c r="D38" i="78"/>
  <c r="C38" i="78"/>
  <c r="B38" i="78"/>
  <c r="AB37" i="78"/>
  <c r="AA37" i="78"/>
  <c r="Z37" i="78"/>
  <c r="X37" i="78"/>
  <c r="W37" i="78"/>
  <c r="V37" i="78"/>
  <c r="T37" i="78"/>
  <c r="S37" i="78"/>
  <c r="R37" i="78"/>
  <c r="P37" i="78"/>
  <c r="O37" i="78"/>
  <c r="N37" i="78"/>
  <c r="L37" i="78"/>
  <c r="K37" i="78"/>
  <c r="J37" i="78"/>
  <c r="H37" i="78"/>
  <c r="G37" i="78"/>
  <c r="F37" i="78"/>
  <c r="D37" i="78"/>
  <c r="C37" i="78"/>
  <c r="B37" i="78"/>
  <c r="AB36" i="78"/>
  <c r="AA36" i="78"/>
  <c r="Z36" i="78"/>
  <c r="X36" i="78"/>
  <c r="W36" i="78"/>
  <c r="V36" i="78"/>
  <c r="T36" i="78"/>
  <c r="S36" i="78"/>
  <c r="R36" i="78"/>
  <c r="P36" i="78"/>
  <c r="O36" i="78"/>
  <c r="N36" i="78"/>
  <c r="L36" i="78"/>
  <c r="K36" i="78"/>
  <c r="J36" i="78"/>
  <c r="H36" i="78"/>
  <c r="G36" i="78"/>
  <c r="F36" i="78"/>
  <c r="D36" i="78"/>
  <c r="C36" i="78"/>
  <c r="B36" i="78"/>
  <c r="AB43" i="19"/>
  <c r="AA43" i="19"/>
  <c r="Z43" i="19"/>
  <c r="X43" i="19"/>
  <c r="W43" i="19"/>
  <c r="V43" i="19"/>
  <c r="T43" i="19"/>
  <c r="S43" i="19"/>
  <c r="R43" i="19"/>
  <c r="P43" i="19"/>
  <c r="O43" i="19"/>
  <c r="N43" i="19"/>
  <c r="L43" i="19"/>
  <c r="K43" i="19"/>
  <c r="J43" i="19"/>
  <c r="H43" i="19"/>
  <c r="G43" i="19"/>
  <c r="F43" i="19"/>
  <c r="D43" i="19"/>
  <c r="C43" i="19"/>
  <c r="B43" i="19"/>
  <c r="AB42" i="19"/>
  <c r="AA42" i="19"/>
  <c r="Z42" i="19"/>
  <c r="X42" i="19"/>
  <c r="W42" i="19"/>
  <c r="V42" i="19"/>
  <c r="T42" i="19"/>
  <c r="S42" i="19"/>
  <c r="R42" i="19"/>
  <c r="P42" i="19"/>
  <c r="O42" i="19"/>
  <c r="N42" i="19"/>
  <c r="L42" i="19"/>
  <c r="K42" i="19"/>
  <c r="J42" i="19"/>
  <c r="H42" i="19"/>
  <c r="G42" i="19"/>
  <c r="F42" i="19"/>
  <c r="D42" i="19"/>
  <c r="C42" i="19"/>
  <c r="B42" i="19"/>
  <c r="AB38" i="19"/>
  <c r="AA38" i="19"/>
  <c r="Z38" i="19"/>
  <c r="X38" i="19"/>
  <c r="W38" i="19"/>
  <c r="V38" i="19"/>
  <c r="T38" i="19"/>
  <c r="S38" i="19"/>
  <c r="R38" i="19"/>
  <c r="P38" i="19"/>
  <c r="O38" i="19"/>
  <c r="N38" i="19"/>
  <c r="L38" i="19"/>
  <c r="K38" i="19"/>
  <c r="J38" i="19"/>
  <c r="H38" i="19"/>
  <c r="G38" i="19"/>
  <c r="F38" i="19"/>
  <c r="D38" i="19"/>
  <c r="C38" i="19"/>
  <c r="B38" i="19"/>
  <c r="AB37" i="19"/>
  <c r="AA37" i="19"/>
  <c r="Z37" i="19"/>
  <c r="X37" i="19"/>
  <c r="W37" i="19"/>
  <c r="V37" i="19"/>
  <c r="T37" i="19"/>
  <c r="S37" i="19"/>
  <c r="R37" i="19"/>
  <c r="P37" i="19"/>
  <c r="O37" i="19"/>
  <c r="N37" i="19"/>
  <c r="L37" i="19"/>
  <c r="K37" i="19"/>
  <c r="J37" i="19"/>
  <c r="H37" i="19"/>
  <c r="G37" i="19"/>
  <c r="F37" i="19"/>
  <c r="D37" i="19"/>
  <c r="C37" i="19"/>
  <c r="B37" i="19"/>
  <c r="AB36" i="19"/>
  <c r="AA36" i="19"/>
  <c r="Z36" i="19"/>
  <c r="X36" i="19"/>
  <c r="W36" i="19"/>
  <c r="V36" i="19"/>
  <c r="T36" i="19"/>
  <c r="S36" i="19"/>
  <c r="R36" i="19"/>
  <c r="P36" i="19"/>
  <c r="O36" i="19"/>
  <c r="N36" i="19"/>
  <c r="L36" i="19"/>
  <c r="K36" i="19"/>
  <c r="J36" i="19"/>
  <c r="H36" i="19"/>
  <c r="G36" i="19"/>
  <c r="F36" i="19"/>
  <c r="D36" i="19"/>
  <c r="C36" i="19"/>
  <c r="B36" i="19"/>
  <c r="V10" i="78" l="1"/>
  <c r="W10" i="19"/>
  <c r="AA9" i="85"/>
  <c r="O9" i="87"/>
  <c r="Z9" i="87"/>
  <c r="F9" i="85"/>
  <c r="P9" i="85"/>
  <c r="P9" i="87"/>
  <c r="AA9" i="87"/>
  <c r="H35" i="78"/>
  <c r="K10" i="83"/>
  <c r="B41" i="19"/>
  <c r="Z41" i="19"/>
  <c r="G30" i="83"/>
  <c r="R30" i="83"/>
  <c r="AB30" i="83"/>
  <c r="K31" i="83"/>
  <c r="V31" i="83"/>
  <c r="D32" i="83"/>
  <c r="O32" i="83"/>
  <c r="AB9" i="22"/>
  <c r="AB29" i="103" s="1"/>
  <c r="H35" i="83"/>
  <c r="S35" i="83"/>
  <c r="B41" i="83"/>
  <c r="L41" i="83"/>
  <c r="W41" i="83"/>
  <c r="T32" i="23"/>
  <c r="C35" i="23"/>
  <c r="N35" i="23"/>
  <c r="X10" i="78"/>
  <c r="D10" i="78"/>
  <c r="Z10" i="78"/>
  <c r="B10" i="78"/>
  <c r="L10" i="78"/>
  <c r="W10" i="78"/>
  <c r="C10" i="78"/>
  <c r="N10" i="78"/>
  <c r="O10" i="78"/>
  <c r="AA41" i="19"/>
  <c r="AB41" i="19"/>
  <c r="F41" i="19"/>
  <c r="P41" i="78"/>
  <c r="AA41" i="78"/>
  <c r="AB41" i="78"/>
  <c r="R41" i="19"/>
  <c r="G41" i="19"/>
  <c r="G10" i="19"/>
  <c r="G29" i="104" s="1"/>
  <c r="X35" i="19"/>
  <c r="N35" i="78"/>
  <c r="C35" i="19"/>
  <c r="X35" i="78"/>
  <c r="F41" i="78"/>
  <c r="N35" i="19"/>
  <c r="G41" i="78"/>
  <c r="K10" i="19"/>
  <c r="K29" i="104" s="1"/>
  <c r="H41" i="23"/>
  <c r="R10" i="19"/>
  <c r="R29" i="104" s="1"/>
  <c r="J10" i="19"/>
  <c r="N10" i="19"/>
  <c r="X10" i="19"/>
  <c r="F10" i="78"/>
  <c r="AA10" i="78"/>
  <c r="J41" i="19"/>
  <c r="T41" i="78"/>
  <c r="F10" i="23"/>
  <c r="P10" i="23"/>
  <c r="AA10" i="23"/>
  <c r="L10" i="83"/>
  <c r="C35" i="78"/>
  <c r="R41" i="78"/>
  <c r="G10" i="78"/>
  <c r="R35" i="78"/>
  <c r="AB35" i="78"/>
  <c r="J9" i="22"/>
  <c r="J29" i="103" s="1"/>
  <c r="AB35" i="23"/>
  <c r="K41" i="23"/>
  <c r="V41" i="23"/>
  <c r="G35" i="78"/>
  <c r="AB10" i="19"/>
  <c r="T9" i="22"/>
  <c r="T29" i="103" s="1"/>
  <c r="S35" i="23"/>
  <c r="B41" i="23"/>
  <c r="L35" i="78"/>
  <c r="G9" i="87"/>
  <c r="G40" i="105"/>
  <c r="R9" i="87"/>
  <c r="R40" i="105"/>
  <c r="AB9" i="87"/>
  <c r="AB40" i="105"/>
  <c r="O9" i="85"/>
  <c r="Z9" i="85"/>
  <c r="N9" i="87"/>
  <c r="N40" i="105"/>
  <c r="V9" i="85"/>
  <c r="K9" i="87"/>
  <c r="V9" i="87"/>
  <c r="L9" i="87"/>
  <c r="W9" i="87"/>
  <c r="J9" i="87"/>
  <c r="J10" i="78"/>
  <c r="J41" i="78"/>
  <c r="T10" i="78"/>
  <c r="T41" i="19"/>
  <c r="G35" i="19"/>
  <c r="R35" i="19"/>
  <c r="R10" i="78"/>
  <c r="AB35" i="19"/>
  <c r="AB10" i="78"/>
  <c r="H10" i="78"/>
  <c r="K41" i="19"/>
  <c r="V41" i="78"/>
  <c r="V10" i="19"/>
  <c r="V29" i="104" s="1"/>
  <c r="V41" i="19"/>
  <c r="K41" i="78"/>
  <c r="P35" i="78"/>
  <c r="S10" i="23"/>
  <c r="P30" i="23"/>
  <c r="X41" i="23"/>
  <c r="J41" i="23"/>
  <c r="T41" i="23"/>
  <c r="T31" i="23"/>
  <c r="K41" i="83"/>
  <c r="V41" i="83"/>
  <c r="C41" i="23"/>
  <c r="D41" i="23"/>
  <c r="O41" i="23"/>
  <c r="Z41" i="23"/>
  <c r="L41" i="23"/>
  <c r="K30" i="23"/>
  <c r="V30" i="23"/>
  <c r="D31" i="23"/>
  <c r="O31" i="23"/>
  <c r="Z31" i="23"/>
  <c r="F41" i="23"/>
  <c r="P41" i="23"/>
  <c r="AA41" i="23"/>
  <c r="N41" i="23"/>
  <c r="B30" i="23"/>
  <c r="L30" i="23"/>
  <c r="F31" i="23"/>
  <c r="P31" i="23"/>
  <c r="AA31" i="23"/>
  <c r="G41" i="23"/>
  <c r="R41" i="23"/>
  <c r="AB41" i="23"/>
  <c r="W41" i="23"/>
  <c r="C30" i="23"/>
  <c r="N30" i="23"/>
  <c r="X30" i="23"/>
  <c r="G31" i="23"/>
  <c r="R31" i="23"/>
  <c r="AB31" i="23"/>
  <c r="K32" i="23"/>
  <c r="V32" i="23"/>
  <c r="D35" i="23"/>
  <c r="O35" i="23"/>
  <c r="Z35" i="23"/>
  <c r="B31" i="23"/>
  <c r="R32" i="23"/>
  <c r="D30" i="23"/>
  <c r="Z30" i="23"/>
  <c r="H31" i="23"/>
  <c r="S31" i="23"/>
  <c r="B32" i="23"/>
  <c r="L32" i="23"/>
  <c r="W32" i="23"/>
  <c r="G30" i="23"/>
  <c r="W30" i="23"/>
  <c r="F30" i="23"/>
  <c r="AA30" i="23"/>
  <c r="J31" i="23"/>
  <c r="C32" i="23"/>
  <c r="N32" i="23"/>
  <c r="X32" i="23"/>
  <c r="H30" i="23"/>
  <c r="K9" i="22"/>
  <c r="K35" i="103"/>
  <c r="V9" i="22"/>
  <c r="V29" i="103" s="1"/>
  <c r="V35" i="103"/>
  <c r="R30" i="23"/>
  <c r="AB30" i="23"/>
  <c r="K31" i="23"/>
  <c r="V31" i="23"/>
  <c r="D32" i="23"/>
  <c r="O32" i="23"/>
  <c r="G35" i="23"/>
  <c r="L32" i="83"/>
  <c r="B9" i="22"/>
  <c r="B29" i="103" s="1"/>
  <c r="B35" i="103"/>
  <c r="L9" i="22"/>
  <c r="L29" i="103" s="1"/>
  <c r="L35" i="103"/>
  <c r="W9" i="22"/>
  <c r="W29" i="103" s="1"/>
  <c r="W35" i="103"/>
  <c r="F9" i="22"/>
  <c r="F29" i="103" s="1"/>
  <c r="P9" i="22"/>
  <c r="P29" i="103" s="1"/>
  <c r="AA9" i="22"/>
  <c r="AA29" i="103" s="1"/>
  <c r="S30" i="23"/>
  <c r="W31" i="23"/>
  <c r="F32" i="23"/>
  <c r="P32" i="23"/>
  <c r="J35" i="23"/>
  <c r="T35" i="23"/>
  <c r="L31" i="23"/>
  <c r="H35" i="23"/>
  <c r="J32" i="23"/>
  <c r="J32" i="103"/>
  <c r="C9" i="22"/>
  <c r="C29" i="103" s="1"/>
  <c r="C35" i="103"/>
  <c r="N9" i="22"/>
  <c r="N29" i="103" s="1"/>
  <c r="N35" i="103"/>
  <c r="X9" i="22"/>
  <c r="X29" i="103" s="1"/>
  <c r="X35" i="103"/>
  <c r="G9" i="22"/>
  <c r="G29" i="103" s="1"/>
  <c r="R9" i="22"/>
  <c r="R29" i="103" s="1"/>
  <c r="J30" i="23"/>
  <c r="T30" i="23"/>
  <c r="C31" i="23"/>
  <c r="N31" i="23"/>
  <c r="X31" i="23"/>
  <c r="G32" i="23"/>
  <c r="K35" i="23"/>
  <c r="V35" i="23"/>
  <c r="O30" i="23"/>
  <c r="R35" i="23"/>
  <c r="F30" i="83"/>
  <c r="P30" i="83"/>
  <c r="AA30" i="83"/>
  <c r="J31" i="83"/>
  <c r="T31" i="83"/>
  <c r="C32" i="83"/>
  <c r="N32" i="83"/>
  <c r="X32" i="83"/>
  <c r="G35" i="83"/>
  <c r="R35" i="83"/>
  <c r="AB35" i="83"/>
  <c r="S10" i="78"/>
  <c r="P10" i="78"/>
  <c r="AA35" i="78"/>
  <c r="AA35" i="19"/>
  <c r="F35" i="78"/>
  <c r="F35" i="19"/>
  <c r="P35" i="19"/>
  <c r="C10" i="19"/>
  <c r="C29" i="104" s="1"/>
  <c r="C41" i="104"/>
  <c r="N41" i="19"/>
  <c r="C41" i="19"/>
  <c r="X41" i="19"/>
  <c r="X41" i="104"/>
  <c r="D41" i="19"/>
  <c r="O41" i="19"/>
  <c r="Z41" i="78"/>
  <c r="N41" i="78"/>
  <c r="N41" i="104"/>
  <c r="B41" i="78"/>
  <c r="B41" i="104"/>
  <c r="L41" i="78"/>
  <c r="L41" i="104"/>
  <c r="W41" i="78"/>
  <c r="W41" i="104"/>
  <c r="T10" i="19"/>
  <c r="T35" i="104"/>
  <c r="L10" i="19"/>
  <c r="L35" i="104"/>
  <c r="W35" i="19"/>
  <c r="W35" i="104"/>
  <c r="F10" i="19"/>
  <c r="P10" i="19"/>
  <c r="AA10" i="19"/>
  <c r="T35" i="78"/>
  <c r="T35" i="19"/>
  <c r="O10" i="19"/>
  <c r="O29" i="104" s="1"/>
  <c r="O35" i="104"/>
  <c r="Z10" i="19"/>
  <c r="Z29" i="104" s="1"/>
  <c r="Z35" i="104"/>
  <c r="N29" i="104"/>
  <c r="K35" i="19"/>
  <c r="J35" i="19"/>
  <c r="J35" i="104"/>
  <c r="J35" i="78"/>
  <c r="W29" i="78"/>
  <c r="H35" i="19"/>
  <c r="H35" i="104"/>
  <c r="S35" i="19"/>
  <c r="S35" i="104"/>
  <c r="D10" i="19"/>
  <c r="D29" i="104" s="1"/>
  <c r="D35" i="104"/>
  <c r="B10" i="19"/>
  <c r="B35" i="104"/>
  <c r="D9" i="22"/>
  <c r="D29" i="103" s="1"/>
  <c r="O9" i="22"/>
  <c r="O29" i="103" s="1"/>
  <c r="Z9" i="22"/>
  <c r="Z29" i="103" s="1"/>
  <c r="H9" i="22"/>
  <c r="H29" i="103" s="1"/>
  <c r="S9" i="22"/>
  <c r="D10" i="23"/>
  <c r="H30" i="83"/>
  <c r="S30" i="83"/>
  <c r="B31" i="83"/>
  <c r="L31" i="83"/>
  <c r="W31" i="83"/>
  <c r="F32" i="83"/>
  <c r="P32" i="83"/>
  <c r="J35" i="83"/>
  <c r="T35" i="83"/>
  <c r="C41" i="83"/>
  <c r="N41" i="83"/>
  <c r="X41" i="83"/>
  <c r="H10" i="23"/>
  <c r="V10" i="83"/>
  <c r="J30" i="83"/>
  <c r="T30" i="83"/>
  <c r="C31" i="83"/>
  <c r="N31" i="83"/>
  <c r="X31" i="83"/>
  <c r="G32" i="83"/>
  <c r="R32" i="83"/>
  <c r="K35" i="83"/>
  <c r="V35" i="83"/>
  <c r="D41" i="83"/>
  <c r="O41" i="83"/>
  <c r="Z41" i="83"/>
  <c r="L29" i="83"/>
  <c r="W10" i="83"/>
  <c r="K30" i="83"/>
  <c r="V30" i="83"/>
  <c r="D31" i="83"/>
  <c r="O31" i="83"/>
  <c r="Z31" i="83"/>
  <c r="H32" i="83"/>
  <c r="S32" i="83"/>
  <c r="B35" i="83"/>
  <c r="L35" i="83"/>
  <c r="W35" i="83"/>
  <c r="F41" i="83"/>
  <c r="P41" i="83"/>
  <c r="AA41" i="83"/>
  <c r="O10" i="23"/>
  <c r="O29" i="23" s="1"/>
  <c r="X35" i="23"/>
  <c r="S41" i="23"/>
  <c r="B30" i="83"/>
  <c r="L30" i="83"/>
  <c r="W30" i="83"/>
  <c r="F31" i="83"/>
  <c r="P31" i="83"/>
  <c r="AA31" i="83"/>
  <c r="J32" i="83"/>
  <c r="T32" i="83"/>
  <c r="C35" i="83"/>
  <c r="N35" i="83"/>
  <c r="X35" i="83"/>
  <c r="C30" i="83"/>
  <c r="N30" i="83"/>
  <c r="X30" i="83"/>
  <c r="G31" i="83"/>
  <c r="R31" i="83"/>
  <c r="AB31" i="83"/>
  <c r="K32" i="83"/>
  <c r="V32" i="83"/>
  <c r="D35" i="83"/>
  <c r="O35" i="83"/>
  <c r="Z35" i="83"/>
  <c r="H41" i="83"/>
  <c r="S41" i="83"/>
  <c r="F35" i="23"/>
  <c r="P35" i="23"/>
  <c r="AA35" i="23"/>
  <c r="B10" i="83"/>
  <c r="D30" i="83"/>
  <c r="O30" i="83"/>
  <c r="Z30" i="83"/>
  <c r="H31" i="83"/>
  <c r="S31" i="83"/>
  <c r="B32" i="83"/>
  <c r="W32" i="83"/>
  <c r="AA29" i="83"/>
  <c r="J41" i="83"/>
  <c r="T41" i="83"/>
  <c r="L35" i="19"/>
  <c r="W41" i="19"/>
  <c r="C41" i="78"/>
  <c r="X41" i="78"/>
  <c r="B35" i="19"/>
  <c r="L41" i="19"/>
  <c r="S35" i="78"/>
  <c r="D41" i="78"/>
  <c r="O41" i="78"/>
  <c r="V35" i="78"/>
  <c r="P41" i="19"/>
  <c r="K35" i="78"/>
  <c r="W35" i="78"/>
  <c r="H41" i="78"/>
  <c r="S41" i="78"/>
  <c r="V35" i="19"/>
  <c r="B35" i="78"/>
  <c r="K10" i="78"/>
  <c r="H10" i="19"/>
  <c r="H29" i="104" s="1"/>
  <c r="S10" i="19"/>
  <c r="S29" i="104" s="1"/>
  <c r="G9" i="85"/>
  <c r="R9" i="85"/>
  <c r="AB9" i="85"/>
  <c r="X9" i="87"/>
  <c r="D9" i="25"/>
  <c r="S9" i="85"/>
  <c r="T9" i="85"/>
  <c r="B9" i="86"/>
  <c r="L9" i="85"/>
  <c r="W9" i="85"/>
  <c r="D9" i="86"/>
  <c r="D9" i="87" s="1"/>
  <c r="C9" i="86"/>
  <c r="D9" i="24"/>
  <c r="D40" i="105" s="1"/>
  <c r="N9" i="85"/>
  <c r="X9" i="85"/>
  <c r="T9" i="87"/>
  <c r="B9" i="25"/>
  <c r="C9" i="25"/>
  <c r="H9" i="85"/>
  <c r="J9" i="85"/>
  <c r="K9" i="85"/>
  <c r="S9" i="87"/>
  <c r="H9" i="87"/>
  <c r="C9" i="24"/>
  <c r="C40" i="105" s="1"/>
  <c r="B9" i="24"/>
  <c r="B40" i="105" s="1"/>
  <c r="T10" i="83"/>
  <c r="T29" i="83" s="1"/>
  <c r="F35" i="83"/>
  <c r="D10" i="83"/>
  <c r="P35" i="83"/>
  <c r="H10" i="83"/>
  <c r="AA35" i="83"/>
  <c r="S10" i="83"/>
  <c r="J10" i="83"/>
  <c r="Z10" i="83"/>
  <c r="G10" i="83"/>
  <c r="G29" i="83" s="1"/>
  <c r="R10" i="83"/>
  <c r="R29" i="83" s="1"/>
  <c r="AB10" i="83"/>
  <c r="AB29" i="83" s="1"/>
  <c r="C10" i="83"/>
  <c r="C29" i="83" s="1"/>
  <c r="N10" i="83"/>
  <c r="X10" i="83"/>
  <c r="G41" i="83"/>
  <c r="R41" i="83"/>
  <c r="AB41" i="83"/>
  <c r="B10" i="23"/>
  <c r="B29" i="23" s="1"/>
  <c r="L10" i="23"/>
  <c r="L29" i="23" s="1"/>
  <c r="W10" i="23"/>
  <c r="W29" i="23" s="1"/>
  <c r="V10" i="23"/>
  <c r="Z10" i="23"/>
  <c r="G10" i="23"/>
  <c r="G29" i="23" s="1"/>
  <c r="R10" i="23"/>
  <c r="R29" i="23" s="1"/>
  <c r="AB10" i="23"/>
  <c r="AB29" i="23" s="1"/>
  <c r="J10" i="23"/>
  <c r="T10" i="23"/>
  <c r="T29" i="23" s="1"/>
  <c r="C10" i="23"/>
  <c r="C29" i="23" s="1"/>
  <c r="N10" i="23"/>
  <c r="H9" i="80"/>
  <c r="S9" i="80"/>
  <c r="F9" i="80"/>
  <c r="P9" i="80"/>
  <c r="AA9" i="80"/>
  <c r="N9" i="80"/>
  <c r="X9" i="80"/>
  <c r="K9" i="80"/>
  <c r="V9" i="80"/>
  <c r="G9" i="80"/>
  <c r="R9" i="80"/>
  <c r="L9" i="80"/>
  <c r="W9" i="80"/>
  <c r="AB9" i="80"/>
  <c r="J9" i="80"/>
  <c r="T9" i="80"/>
  <c r="O9" i="80"/>
  <c r="Z9" i="80"/>
  <c r="H41" i="19"/>
  <c r="S41" i="19"/>
  <c r="D35" i="78"/>
  <c r="O35" i="78"/>
  <c r="Z35" i="78"/>
  <c r="D35" i="19"/>
  <c r="O35" i="19"/>
  <c r="Z35" i="19"/>
  <c r="AB21" i="18"/>
  <c r="AA21" i="18"/>
  <c r="Z21" i="18"/>
  <c r="X21" i="18"/>
  <c r="W21" i="18"/>
  <c r="V21" i="18"/>
  <c r="T21" i="18"/>
  <c r="S21" i="18"/>
  <c r="R21" i="18"/>
  <c r="P21" i="18"/>
  <c r="O21" i="18"/>
  <c r="N21" i="18"/>
  <c r="L21" i="18"/>
  <c r="K21" i="18"/>
  <c r="J21" i="18"/>
  <c r="H21" i="18"/>
  <c r="G21" i="18"/>
  <c r="F21" i="18"/>
  <c r="D21" i="18"/>
  <c r="C21" i="18"/>
  <c r="B21" i="18"/>
  <c r="AB15" i="18"/>
  <c r="AA15" i="18"/>
  <c r="Z15" i="18"/>
  <c r="X15" i="18"/>
  <c r="W15" i="18"/>
  <c r="V15" i="18"/>
  <c r="T15" i="18"/>
  <c r="S15" i="18"/>
  <c r="R15" i="18"/>
  <c r="P15" i="18"/>
  <c r="O15" i="18"/>
  <c r="N15" i="18"/>
  <c r="L15" i="18"/>
  <c r="K15" i="18"/>
  <c r="J15" i="18"/>
  <c r="H15" i="18"/>
  <c r="G15" i="18"/>
  <c r="F15" i="18"/>
  <c r="D15" i="18"/>
  <c r="C15" i="18"/>
  <c r="B15" i="18"/>
  <c r="AB12" i="18"/>
  <c r="AA12" i="18"/>
  <c r="Z12" i="18"/>
  <c r="X12" i="18"/>
  <c r="W12" i="18"/>
  <c r="V12" i="18"/>
  <c r="T12" i="18"/>
  <c r="S12" i="18"/>
  <c r="R12" i="18"/>
  <c r="P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X11" i="18"/>
  <c r="W11" i="18"/>
  <c r="V11" i="18"/>
  <c r="T11" i="18"/>
  <c r="S11" i="18"/>
  <c r="R11" i="18"/>
  <c r="P11" i="18"/>
  <c r="O11" i="18"/>
  <c r="N11" i="18"/>
  <c r="L11" i="18"/>
  <c r="K11" i="18"/>
  <c r="J11" i="18"/>
  <c r="H11" i="18"/>
  <c r="G11" i="18"/>
  <c r="F11" i="18"/>
  <c r="D11" i="18"/>
  <c r="C11" i="18"/>
  <c r="B11" i="18"/>
  <c r="AB10" i="18"/>
  <c r="AA10" i="18"/>
  <c r="Z10" i="18"/>
  <c r="X10" i="18"/>
  <c r="W10" i="18"/>
  <c r="V10" i="18"/>
  <c r="T10" i="18"/>
  <c r="S10" i="18"/>
  <c r="R10" i="18"/>
  <c r="P10" i="18"/>
  <c r="O10" i="18"/>
  <c r="N10" i="18"/>
  <c r="L10" i="18"/>
  <c r="K10" i="18"/>
  <c r="J10" i="18"/>
  <c r="H10" i="18"/>
  <c r="G10" i="18"/>
  <c r="F10" i="18"/>
  <c r="D10" i="18"/>
  <c r="C10" i="18"/>
  <c r="B10" i="18"/>
  <c r="AB9" i="77"/>
  <c r="AA9" i="77"/>
  <c r="Z9" i="77"/>
  <c r="X9" i="77"/>
  <c r="W9" i="77"/>
  <c r="V9" i="77"/>
  <c r="T9" i="77"/>
  <c r="S9" i="77"/>
  <c r="R9" i="77"/>
  <c r="P9" i="77"/>
  <c r="O9" i="77"/>
  <c r="N9" i="77"/>
  <c r="L9" i="77"/>
  <c r="K9" i="77"/>
  <c r="J9" i="77"/>
  <c r="H9" i="77"/>
  <c r="G9" i="77"/>
  <c r="F9" i="77"/>
  <c r="AB22" i="73"/>
  <c r="AA22" i="73"/>
  <c r="Z22" i="73"/>
  <c r="Z41" i="73" s="1"/>
  <c r="X22" i="73"/>
  <c r="W22" i="73"/>
  <c r="V22" i="73"/>
  <c r="T22" i="73"/>
  <c r="S22" i="73"/>
  <c r="R22" i="73"/>
  <c r="P22" i="73"/>
  <c r="O22" i="73"/>
  <c r="O41" i="73" s="1"/>
  <c r="N22" i="73"/>
  <c r="L22" i="73"/>
  <c r="K22" i="73"/>
  <c r="J22" i="73"/>
  <c r="H22" i="73"/>
  <c r="G22" i="73"/>
  <c r="F22" i="73"/>
  <c r="D22" i="73"/>
  <c r="D41" i="73" s="1"/>
  <c r="C22" i="73"/>
  <c r="B22" i="73"/>
  <c r="AB16" i="73"/>
  <c r="AA16" i="73"/>
  <c r="Z16" i="73"/>
  <c r="X16" i="73"/>
  <c r="W16" i="73"/>
  <c r="V16" i="73"/>
  <c r="V35" i="73" s="1"/>
  <c r="T16" i="73"/>
  <c r="S16" i="73"/>
  <c r="R16" i="73"/>
  <c r="P16" i="73"/>
  <c r="O16" i="73"/>
  <c r="N16" i="73"/>
  <c r="L16" i="73"/>
  <c r="K16" i="73"/>
  <c r="K35" i="73" s="1"/>
  <c r="J16" i="73"/>
  <c r="H16" i="73"/>
  <c r="G16" i="73"/>
  <c r="F16" i="73"/>
  <c r="D16" i="73"/>
  <c r="C16" i="73"/>
  <c r="B16" i="73"/>
  <c r="AB13" i="73"/>
  <c r="AB32" i="73" s="1"/>
  <c r="AA13" i="73"/>
  <c r="Z13" i="73"/>
  <c r="X13" i="73"/>
  <c r="W13" i="73"/>
  <c r="V13" i="73"/>
  <c r="T13" i="73"/>
  <c r="S13" i="73"/>
  <c r="R13" i="73"/>
  <c r="R32" i="73" s="1"/>
  <c r="P13" i="73"/>
  <c r="O13" i="73"/>
  <c r="N13" i="73"/>
  <c r="L13" i="73"/>
  <c r="K13" i="73"/>
  <c r="J13" i="73"/>
  <c r="H13" i="73"/>
  <c r="G13" i="73"/>
  <c r="G32" i="73" s="1"/>
  <c r="F13" i="73"/>
  <c r="D13" i="73"/>
  <c r="C13" i="73"/>
  <c r="B13" i="73"/>
  <c r="AB12" i="73"/>
  <c r="AA12" i="73"/>
  <c r="Z12" i="73"/>
  <c r="X12" i="73"/>
  <c r="X31" i="73" s="1"/>
  <c r="W12" i="73"/>
  <c r="V12" i="73"/>
  <c r="T12" i="73"/>
  <c r="S12" i="73"/>
  <c r="R12" i="73"/>
  <c r="P12" i="73"/>
  <c r="O12" i="73"/>
  <c r="N12" i="73"/>
  <c r="N31" i="73" s="1"/>
  <c r="L12" i="73"/>
  <c r="K12" i="73"/>
  <c r="J12" i="73"/>
  <c r="H12" i="73"/>
  <c r="G12" i="73"/>
  <c r="F12" i="73"/>
  <c r="D12" i="73"/>
  <c r="C12" i="73"/>
  <c r="C31" i="73" s="1"/>
  <c r="B12" i="73"/>
  <c r="AB11" i="73"/>
  <c r="AA11" i="73"/>
  <c r="Z11" i="73"/>
  <c r="X11" i="73"/>
  <c r="W11" i="73"/>
  <c r="V11" i="73"/>
  <c r="T11" i="73"/>
  <c r="T30" i="73" s="1"/>
  <c r="S11" i="73"/>
  <c r="R11" i="73"/>
  <c r="P11" i="73"/>
  <c r="O11" i="73"/>
  <c r="N11" i="73"/>
  <c r="L11" i="73"/>
  <c r="K11" i="73"/>
  <c r="J11" i="73"/>
  <c r="J30" i="73" s="1"/>
  <c r="H11" i="73"/>
  <c r="G11" i="73"/>
  <c r="F11" i="73"/>
  <c r="D11" i="73"/>
  <c r="C11" i="73"/>
  <c r="B11" i="73"/>
  <c r="AB22" i="15"/>
  <c r="AB41" i="100" s="1"/>
  <c r="AA22" i="15"/>
  <c r="AA41" i="100" s="1"/>
  <c r="Z22" i="15"/>
  <c r="X22" i="15"/>
  <c r="W22" i="15"/>
  <c r="W41" i="100" s="1"/>
  <c r="V22" i="15"/>
  <c r="T22" i="15"/>
  <c r="T41" i="100" s="1"/>
  <c r="S22" i="15"/>
  <c r="S41" i="100" s="1"/>
  <c r="R22" i="15"/>
  <c r="R41" i="100" s="1"/>
  <c r="P22" i="15"/>
  <c r="P41" i="100" s="1"/>
  <c r="O22" i="15"/>
  <c r="O41" i="100" s="1"/>
  <c r="N22" i="15"/>
  <c r="N41" i="100" s="1"/>
  <c r="L22" i="15"/>
  <c r="L41" i="100" s="1"/>
  <c r="K22" i="15"/>
  <c r="J22" i="15"/>
  <c r="J41" i="100" s="1"/>
  <c r="H22" i="15"/>
  <c r="H41" i="100" s="1"/>
  <c r="G22" i="15"/>
  <c r="G41" i="100" s="1"/>
  <c r="F22" i="15"/>
  <c r="F41" i="100" s="1"/>
  <c r="D22" i="15"/>
  <c r="C22" i="15"/>
  <c r="B22" i="15"/>
  <c r="B41" i="100" s="1"/>
  <c r="AB16" i="15"/>
  <c r="AB35" i="100" s="1"/>
  <c r="AA16" i="15"/>
  <c r="Z16" i="15"/>
  <c r="X16" i="15"/>
  <c r="W16" i="15"/>
  <c r="W35" i="100" s="1"/>
  <c r="V16" i="15"/>
  <c r="V35" i="100" s="1"/>
  <c r="T16" i="15"/>
  <c r="T35" i="100" s="1"/>
  <c r="S16" i="15"/>
  <c r="S35" i="100" s="1"/>
  <c r="R16" i="15"/>
  <c r="R35" i="100" s="1"/>
  <c r="P16" i="15"/>
  <c r="P35" i="15" s="1"/>
  <c r="O16" i="15"/>
  <c r="N16" i="15"/>
  <c r="N35" i="100" s="1"/>
  <c r="L16" i="15"/>
  <c r="L35" i="100" s="1"/>
  <c r="K16" i="15"/>
  <c r="K35" i="100" s="1"/>
  <c r="J16" i="15"/>
  <c r="H16" i="15"/>
  <c r="H35" i="100" s="1"/>
  <c r="G16" i="15"/>
  <c r="G35" i="100" s="1"/>
  <c r="F16" i="15"/>
  <c r="D16" i="15"/>
  <c r="C16" i="15"/>
  <c r="C35" i="100" s="1"/>
  <c r="B16" i="15"/>
  <c r="B35" i="100" s="1"/>
  <c r="AB13" i="15"/>
  <c r="AB32" i="100" s="1"/>
  <c r="AA13" i="15"/>
  <c r="AA32" i="100" s="1"/>
  <c r="Z13" i="15"/>
  <c r="Z32" i="100" s="1"/>
  <c r="X13" i="15"/>
  <c r="X32" i="100" s="1"/>
  <c r="W13" i="15"/>
  <c r="W32" i="100" s="1"/>
  <c r="V13" i="15"/>
  <c r="V32" i="100" s="1"/>
  <c r="T13" i="15"/>
  <c r="T32" i="100" s="1"/>
  <c r="S13" i="15"/>
  <c r="S32" i="100" s="1"/>
  <c r="R13" i="15"/>
  <c r="R32" i="100" s="1"/>
  <c r="P13" i="15"/>
  <c r="P32" i="100" s="1"/>
  <c r="O13" i="15"/>
  <c r="O32" i="100" s="1"/>
  <c r="N13" i="15"/>
  <c r="N32" i="100" s="1"/>
  <c r="L13" i="15"/>
  <c r="L32" i="100" s="1"/>
  <c r="K13" i="15"/>
  <c r="K32" i="100" s="1"/>
  <c r="J13" i="15"/>
  <c r="J32" i="100" s="1"/>
  <c r="H13" i="15"/>
  <c r="H32" i="100" s="1"/>
  <c r="G13" i="15"/>
  <c r="G32" i="100" s="1"/>
  <c r="F13" i="15"/>
  <c r="F32" i="100" s="1"/>
  <c r="D13" i="15"/>
  <c r="D32" i="100" s="1"/>
  <c r="C13" i="15"/>
  <c r="C32" i="100" s="1"/>
  <c r="B13" i="15"/>
  <c r="B32" i="100" s="1"/>
  <c r="AB12" i="15"/>
  <c r="AB31" i="100" s="1"/>
  <c r="AA12" i="15"/>
  <c r="AA31" i="100" s="1"/>
  <c r="Z12" i="15"/>
  <c r="Z31" i="100" s="1"/>
  <c r="X12" i="15"/>
  <c r="X31" i="100" s="1"/>
  <c r="W12" i="15"/>
  <c r="W31" i="100" s="1"/>
  <c r="V12" i="15"/>
  <c r="V31" i="100" s="1"/>
  <c r="T12" i="15"/>
  <c r="T31" i="100" s="1"/>
  <c r="S12" i="15"/>
  <c r="S31" i="100" s="1"/>
  <c r="R12" i="15"/>
  <c r="R31" i="100" s="1"/>
  <c r="P12" i="15"/>
  <c r="P31" i="100" s="1"/>
  <c r="O12" i="15"/>
  <c r="O31" i="100" s="1"/>
  <c r="N12" i="15"/>
  <c r="N31" i="100" s="1"/>
  <c r="L12" i="15"/>
  <c r="L31" i="100" s="1"/>
  <c r="K12" i="15"/>
  <c r="K31" i="100" s="1"/>
  <c r="J12" i="15"/>
  <c r="J31" i="100" s="1"/>
  <c r="H12" i="15"/>
  <c r="H31" i="100" s="1"/>
  <c r="G12" i="15"/>
  <c r="G31" i="100" s="1"/>
  <c r="F12" i="15"/>
  <c r="F31" i="100" s="1"/>
  <c r="D12" i="15"/>
  <c r="D31" i="100" s="1"/>
  <c r="C12" i="15"/>
  <c r="C31" i="100" s="1"/>
  <c r="B12" i="15"/>
  <c r="B31" i="100" s="1"/>
  <c r="AB11" i="15"/>
  <c r="AB30" i="100" s="1"/>
  <c r="AA11" i="15"/>
  <c r="AA30" i="100" s="1"/>
  <c r="Z11" i="15"/>
  <c r="Z30" i="100" s="1"/>
  <c r="X11" i="15"/>
  <c r="X30" i="100" s="1"/>
  <c r="W11" i="15"/>
  <c r="W30" i="100" s="1"/>
  <c r="V11" i="15"/>
  <c r="V30" i="100" s="1"/>
  <c r="T11" i="15"/>
  <c r="T30" i="100" s="1"/>
  <c r="S11" i="15"/>
  <c r="S30" i="100" s="1"/>
  <c r="R11" i="15"/>
  <c r="R30" i="100" s="1"/>
  <c r="P11" i="15"/>
  <c r="P30" i="100" s="1"/>
  <c r="O11" i="15"/>
  <c r="O30" i="100" s="1"/>
  <c r="N11" i="15"/>
  <c r="N30" i="100" s="1"/>
  <c r="L11" i="15"/>
  <c r="L30" i="100" s="1"/>
  <c r="K11" i="15"/>
  <c r="K30" i="100" s="1"/>
  <c r="J11" i="15"/>
  <c r="J30" i="100" s="1"/>
  <c r="H11" i="15"/>
  <c r="H30" i="100" s="1"/>
  <c r="G11" i="15"/>
  <c r="G30" i="100" s="1"/>
  <c r="F11" i="15"/>
  <c r="F30" i="100" s="1"/>
  <c r="D11" i="15"/>
  <c r="D30" i="100" s="1"/>
  <c r="C11" i="15"/>
  <c r="C30" i="100" s="1"/>
  <c r="B11" i="15"/>
  <c r="B30" i="100" s="1"/>
  <c r="W10" i="15"/>
  <c r="W29" i="100" s="1"/>
  <c r="AB43" i="15"/>
  <c r="AA43" i="15"/>
  <c r="Z43" i="15"/>
  <c r="X43" i="15"/>
  <c r="W43" i="15"/>
  <c r="V43" i="15"/>
  <c r="T43" i="15"/>
  <c r="S43" i="15"/>
  <c r="R43" i="15"/>
  <c r="P43" i="15"/>
  <c r="O43" i="15"/>
  <c r="N43" i="15"/>
  <c r="L43" i="15"/>
  <c r="K43" i="15"/>
  <c r="J43" i="15"/>
  <c r="H43" i="15"/>
  <c r="G43" i="15"/>
  <c r="F43" i="15"/>
  <c r="D43" i="15"/>
  <c r="C43" i="15"/>
  <c r="B43" i="15"/>
  <c r="AB42" i="15"/>
  <c r="AA42" i="15"/>
  <c r="Z42" i="15"/>
  <c r="X42" i="15"/>
  <c r="W42" i="15"/>
  <c r="V42" i="15"/>
  <c r="T42" i="15"/>
  <c r="S42" i="15"/>
  <c r="R42" i="15"/>
  <c r="P42" i="15"/>
  <c r="O42" i="15"/>
  <c r="N42" i="15"/>
  <c r="L42" i="15"/>
  <c r="K42" i="15"/>
  <c r="J42" i="15"/>
  <c r="H42" i="15"/>
  <c r="G42" i="15"/>
  <c r="F42" i="15"/>
  <c r="D42" i="15"/>
  <c r="C42" i="15"/>
  <c r="B42" i="15"/>
  <c r="AB38" i="15"/>
  <c r="AA38" i="15"/>
  <c r="Z38" i="15"/>
  <c r="X38" i="15"/>
  <c r="W38" i="15"/>
  <c r="V38" i="15"/>
  <c r="T38" i="15"/>
  <c r="S38" i="15"/>
  <c r="R38" i="15"/>
  <c r="P38" i="15"/>
  <c r="O38" i="15"/>
  <c r="N38" i="15"/>
  <c r="L38" i="15"/>
  <c r="K38" i="15"/>
  <c r="J38" i="15"/>
  <c r="H38" i="15"/>
  <c r="G38" i="15"/>
  <c r="F38" i="15"/>
  <c r="D38" i="15"/>
  <c r="C38" i="15"/>
  <c r="B38" i="15"/>
  <c r="AB37" i="15"/>
  <c r="AA37" i="15"/>
  <c r="Z37" i="15"/>
  <c r="X37" i="15"/>
  <c r="W37" i="15"/>
  <c r="V37" i="15"/>
  <c r="T37" i="15"/>
  <c r="S37" i="15"/>
  <c r="R37" i="15"/>
  <c r="P37" i="15"/>
  <c r="O37" i="15"/>
  <c r="N37" i="15"/>
  <c r="L37" i="15"/>
  <c r="K37" i="15"/>
  <c r="J37" i="15"/>
  <c r="H37" i="15"/>
  <c r="G37" i="15"/>
  <c r="F37" i="15"/>
  <c r="D37" i="15"/>
  <c r="C37" i="15"/>
  <c r="B37" i="15"/>
  <c r="AB36" i="15"/>
  <c r="AA36" i="15"/>
  <c r="Z36" i="15"/>
  <c r="X36" i="15"/>
  <c r="W36" i="15"/>
  <c r="V36" i="15"/>
  <c r="T36" i="15"/>
  <c r="S36" i="15"/>
  <c r="R36" i="15"/>
  <c r="P36" i="15"/>
  <c r="O36" i="15"/>
  <c r="N36" i="15"/>
  <c r="L36" i="15"/>
  <c r="K36" i="15"/>
  <c r="J36" i="15"/>
  <c r="H36" i="15"/>
  <c r="G36" i="15"/>
  <c r="F36" i="15"/>
  <c r="D36" i="15"/>
  <c r="C36" i="15"/>
  <c r="B36" i="15"/>
  <c r="S35" i="15"/>
  <c r="H35" i="15"/>
  <c r="AB21" i="14"/>
  <c r="AA21" i="14"/>
  <c r="Z21" i="14"/>
  <c r="X21" i="14"/>
  <c r="W21" i="14"/>
  <c r="V21" i="14"/>
  <c r="T21" i="14"/>
  <c r="S21" i="14"/>
  <c r="R21" i="14"/>
  <c r="P21" i="14"/>
  <c r="O21" i="14"/>
  <c r="N21" i="14"/>
  <c r="L21" i="14"/>
  <c r="K21" i="14"/>
  <c r="J21" i="14"/>
  <c r="H21" i="14"/>
  <c r="G21" i="14"/>
  <c r="F21" i="14"/>
  <c r="F9" i="14" s="1"/>
  <c r="D21" i="14"/>
  <c r="C21" i="14"/>
  <c r="B21" i="14"/>
  <c r="AB15" i="14"/>
  <c r="AA15" i="14"/>
  <c r="Z15" i="14"/>
  <c r="X15" i="14"/>
  <c r="X9" i="14" s="1"/>
  <c r="W15" i="14"/>
  <c r="W9" i="14" s="1"/>
  <c r="V15" i="14"/>
  <c r="V9" i="14" s="1"/>
  <c r="T15" i="14"/>
  <c r="S15" i="14"/>
  <c r="R15" i="14"/>
  <c r="P15" i="14"/>
  <c r="O15" i="14"/>
  <c r="N15" i="14"/>
  <c r="L15" i="14"/>
  <c r="K15" i="14"/>
  <c r="K9" i="14" s="1"/>
  <c r="J15" i="14"/>
  <c r="H15" i="14"/>
  <c r="G15" i="14"/>
  <c r="F15" i="14"/>
  <c r="D15" i="14"/>
  <c r="C15" i="14"/>
  <c r="B15" i="14"/>
  <c r="AB12" i="14"/>
  <c r="AA12" i="14"/>
  <c r="Z12" i="14"/>
  <c r="X12" i="14"/>
  <c r="W12" i="14"/>
  <c r="V12" i="14"/>
  <c r="T12" i="14"/>
  <c r="S12" i="14"/>
  <c r="R12" i="14"/>
  <c r="P12" i="14"/>
  <c r="O12" i="14"/>
  <c r="N12" i="14"/>
  <c r="L12" i="14"/>
  <c r="K12" i="14"/>
  <c r="J12" i="14"/>
  <c r="H12" i="14"/>
  <c r="G12" i="14"/>
  <c r="F12" i="14"/>
  <c r="D12" i="14"/>
  <c r="C12" i="14"/>
  <c r="B12" i="14"/>
  <c r="AB11" i="14"/>
  <c r="AA11" i="14"/>
  <c r="Z11" i="14"/>
  <c r="X11" i="14"/>
  <c r="W11" i="14"/>
  <c r="V11" i="14"/>
  <c r="T11" i="14"/>
  <c r="S11" i="14"/>
  <c r="R11" i="14"/>
  <c r="P11" i="14"/>
  <c r="O11" i="14"/>
  <c r="N11" i="14"/>
  <c r="L11" i="14"/>
  <c r="K11" i="14"/>
  <c r="J11" i="14"/>
  <c r="H11" i="14"/>
  <c r="G11" i="14"/>
  <c r="F11" i="14"/>
  <c r="D11" i="14"/>
  <c r="C11" i="14"/>
  <c r="B11" i="14"/>
  <c r="AB10" i="14"/>
  <c r="AA10" i="14"/>
  <c r="Z10" i="14"/>
  <c r="X10" i="14"/>
  <c r="W10" i="14"/>
  <c r="V10" i="14"/>
  <c r="T10" i="14"/>
  <c r="S10" i="14"/>
  <c r="R10" i="14"/>
  <c r="P10" i="14"/>
  <c r="O10" i="14"/>
  <c r="N10" i="14"/>
  <c r="L10" i="14"/>
  <c r="K10" i="14"/>
  <c r="J10" i="14"/>
  <c r="H10" i="14"/>
  <c r="G10" i="14"/>
  <c r="F10" i="14"/>
  <c r="D10" i="14"/>
  <c r="C10" i="14"/>
  <c r="B10" i="14"/>
  <c r="AA9" i="14"/>
  <c r="T23" i="72"/>
  <c r="S23" i="72"/>
  <c r="R23" i="72"/>
  <c r="P23" i="72"/>
  <c r="O23" i="72"/>
  <c r="N23" i="72"/>
  <c r="L23" i="72"/>
  <c r="K23" i="72"/>
  <c r="J23" i="72"/>
  <c r="H23" i="72"/>
  <c r="G23" i="72"/>
  <c r="F23" i="72"/>
  <c r="D23" i="72"/>
  <c r="C23" i="72"/>
  <c r="B23" i="72"/>
  <c r="T24" i="71"/>
  <c r="S24" i="71"/>
  <c r="R24" i="71"/>
  <c r="P24" i="71"/>
  <c r="O24" i="71"/>
  <c r="N24" i="71"/>
  <c r="L24" i="71"/>
  <c r="K24" i="71"/>
  <c r="J24" i="71"/>
  <c r="H24" i="71"/>
  <c r="G24" i="71"/>
  <c r="F24" i="71"/>
  <c r="D24" i="71"/>
  <c r="C24" i="71"/>
  <c r="B24" i="71"/>
  <c r="T23" i="71"/>
  <c r="S23" i="71"/>
  <c r="R23" i="71"/>
  <c r="P23" i="71"/>
  <c r="O23" i="71"/>
  <c r="N23" i="71"/>
  <c r="L23" i="71"/>
  <c r="K23" i="71"/>
  <c r="J23" i="71"/>
  <c r="H23" i="71"/>
  <c r="G23" i="71"/>
  <c r="F23" i="71"/>
  <c r="D23" i="71"/>
  <c r="C23" i="71"/>
  <c r="B23" i="71"/>
  <c r="T22" i="71"/>
  <c r="S22" i="71"/>
  <c r="R22" i="71"/>
  <c r="P22" i="71"/>
  <c r="N22" i="71"/>
  <c r="L22" i="71"/>
  <c r="K22" i="71"/>
  <c r="J22" i="71"/>
  <c r="H22" i="71"/>
  <c r="G22" i="71"/>
  <c r="F22" i="71"/>
  <c r="D22" i="71"/>
  <c r="C22" i="71"/>
  <c r="B22" i="71"/>
  <c r="T24" i="13"/>
  <c r="S24" i="13"/>
  <c r="R24" i="13"/>
  <c r="P24" i="13"/>
  <c r="O24" i="13"/>
  <c r="N24" i="13"/>
  <c r="L24" i="13"/>
  <c r="K24" i="13"/>
  <c r="J24" i="13"/>
  <c r="H24" i="13"/>
  <c r="G24" i="13"/>
  <c r="F24" i="13"/>
  <c r="D24" i="13"/>
  <c r="C24" i="13"/>
  <c r="B24" i="13"/>
  <c r="T23" i="13"/>
  <c r="S23" i="13"/>
  <c r="R23" i="13"/>
  <c r="P23" i="13"/>
  <c r="O23" i="13"/>
  <c r="N23" i="13"/>
  <c r="L23" i="13"/>
  <c r="K23" i="13"/>
  <c r="J23" i="13"/>
  <c r="H23" i="13"/>
  <c r="G23" i="13"/>
  <c r="F23" i="13"/>
  <c r="D23" i="13"/>
  <c r="C23" i="13"/>
  <c r="B23" i="13"/>
  <c r="T22" i="13"/>
  <c r="S22" i="13"/>
  <c r="R22" i="13"/>
  <c r="P22" i="13"/>
  <c r="N22" i="13"/>
  <c r="L22" i="13"/>
  <c r="K22" i="13"/>
  <c r="J22" i="13"/>
  <c r="H22" i="13"/>
  <c r="G22" i="13"/>
  <c r="F22" i="13"/>
  <c r="D22" i="13"/>
  <c r="C22" i="13"/>
  <c r="B22" i="13"/>
  <c r="T11" i="72"/>
  <c r="S11" i="72"/>
  <c r="R11" i="72"/>
  <c r="P11" i="72"/>
  <c r="O11" i="72"/>
  <c r="N11" i="72"/>
  <c r="L11" i="72"/>
  <c r="K11" i="72"/>
  <c r="J11" i="72"/>
  <c r="H11" i="72"/>
  <c r="G11" i="72"/>
  <c r="F11" i="72"/>
  <c r="D11" i="72"/>
  <c r="C11" i="72"/>
  <c r="B11" i="72"/>
  <c r="T12" i="71"/>
  <c r="S12" i="71"/>
  <c r="R12" i="71"/>
  <c r="P12" i="71"/>
  <c r="O12" i="71"/>
  <c r="N12" i="71"/>
  <c r="L12" i="71"/>
  <c r="K12" i="71"/>
  <c r="J12" i="71"/>
  <c r="H12" i="71"/>
  <c r="G12" i="71"/>
  <c r="F12" i="71"/>
  <c r="D12" i="71"/>
  <c r="C12" i="71"/>
  <c r="B12" i="71"/>
  <c r="AB37" i="66"/>
  <c r="AA37" i="66"/>
  <c r="Z37" i="66"/>
  <c r="AB36" i="66"/>
  <c r="AA36" i="66"/>
  <c r="Z36" i="66"/>
  <c r="AB35" i="66"/>
  <c r="AA35" i="66"/>
  <c r="Z35" i="66"/>
  <c r="AB34" i="66"/>
  <c r="AA34" i="66"/>
  <c r="Z34" i="66"/>
  <c r="AB33" i="66"/>
  <c r="AA33" i="66"/>
  <c r="Z33" i="66"/>
  <c r="AB32" i="66"/>
  <c r="AA32" i="66"/>
  <c r="Z32" i="66"/>
  <c r="AB31" i="66"/>
  <c r="AA31" i="66"/>
  <c r="Z31" i="66"/>
  <c r="AB30" i="66"/>
  <c r="AA30" i="66"/>
  <c r="Z30" i="66"/>
  <c r="AB29" i="66"/>
  <c r="AA29" i="66"/>
  <c r="Z29" i="66"/>
  <c r="AB28" i="66"/>
  <c r="AA28" i="66"/>
  <c r="Z28" i="66"/>
  <c r="AB27" i="66"/>
  <c r="AA27" i="66"/>
  <c r="Z27" i="66"/>
  <c r="AB26" i="66"/>
  <c r="AA26" i="66"/>
  <c r="Z26" i="66"/>
  <c r="AB25" i="66"/>
  <c r="AA25" i="66"/>
  <c r="Z25" i="66"/>
  <c r="AB24" i="66"/>
  <c r="AA24" i="66"/>
  <c r="Z24" i="66"/>
  <c r="AB23" i="66"/>
  <c r="AA23" i="66"/>
  <c r="Z23" i="66"/>
  <c r="AB22" i="66"/>
  <c r="AA22" i="66"/>
  <c r="Z22" i="66"/>
  <c r="AB21" i="66"/>
  <c r="AA21" i="66"/>
  <c r="Z21" i="66"/>
  <c r="AB20" i="66"/>
  <c r="AA20" i="66"/>
  <c r="Z20" i="66"/>
  <c r="AB19" i="66"/>
  <c r="AA19" i="66"/>
  <c r="Z19" i="66"/>
  <c r="AB18" i="66"/>
  <c r="AA18" i="66"/>
  <c r="Z18" i="66"/>
  <c r="AB17" i="66"/>
  <c r="AA17" i="66"/>
  <c r="Z17" i="66"/>
  <c r="AB16" i="66"/>
  <c r="AA16" i="66"/>
  <c r="Z16" i="66"/>
  <c r="AB15" i="66"/>
  <c r="AA15" i="66"/>
  <c r="Z15" i="66"/>
  <c r="AB14" i="66"/>
  <c r="AA14" i="66"/>
  <c r="Z14" i="66"/>
  <c r="AB13" i="66"/>
  <c r="AA13" i="66"/>
  <c r="Z13" i="66"/>
  <c r="AB12" i="66"/>
  <c r="AA12" i="66"/>
  <c r="Z12" i="66"/>
  <c r="AB11" i="66"/>
  <c r="AA11" i="66"/>
  <c r="Z11" i="66"/>
  <c r="X37" i="66"/>
  <c r="W37" i="66"/>
  <c r="V37" i="66"/>
  <c r="X36" i="66"/>
  <c r="W36" i="66"/>
  <c r="V36" i="66"/>
  <c r="X35" i="66"/>
  <c r="W35" i="66"/>
  <c r="V35" i="66"/>
  <c r="X34" i="66"/>
  <c r="W34" i="66"/>
  <c r="V34" i="66"/>
  <c r="X33" i="66"/>
  <c r="W33" i="66"/>
  <c r="V33" i="66"/>
  <c r="X32" i="66"/>
  <c r="W32" i="66"/>
  <c r="V32" i="66"/>
  <c r="X31" i="66"/>
  <c r="W31" i="66"/>
  <c r="V31" i="66"/>
  <c r="X30" i="66"/>
  <c r="W30" i="66"/>
  <c r="V30" i="66"/>
  <c r="X29" i="66"/>
  <c r="W29" i="66"/>
  <c r="V29" i="66"/>
  <c r="X28" i="66"/>
  <c r="W28" i="66"/>
  <c r="V28" i="66"/>
  <c r="X27" i="66"/>
  <c r="W27" i="66"/>
  <c r="V27" i="66"/>
  <c r="X26" i="66"/>
  <c r="W26" i="66"/>
  <c r="V26" i="66"/>
  <c r="X25" i="66"/>
  <c r="W25" i="66"/>
  <c r="V25" i="66"/>
  <c r="X24" i="66"/>
  <c r="W24" i="66"/>
  <c r="V24" i="66"/>
  <c r="X23" i="66"/>
  <c r="W23" i="66"/>
  <c r="V23" i="66"/>
  <c r="X22" i="66"/>
  <c r="W22" i="66"/>
  <c r="V22" i="66"/>
  <c r="X21" i="66"/>
  <c r="W21" i="66"/>
  <c r="V21" i="66"/>
  <c r="X20" i="66"/>
  <c r="W20" i="66"/>
  <c r="V20" i="66"/>
  <c r="X19" i="66"/>
  <c r="W19" i="66"/>
  <c r="V19" i="66"/>
  <c r="X18" i="66"/>
  <c r="W18" i="66"/>
  <c r="V18" i="66"/>
  <c r="X17" i="66"/>
  <c r="W17" i="66"/>
  <c r="V17" i="66"/>
  <c r="X16" i="66"/>
  <c r="W16" i="66"/>
  <c r="V16" i="66"/>
  <c r="X15" i="66"/>
  <c r="W15" i="66"/>
  <c r="V15" i="66"/>
  <c r="X14" i="66"/>
  <c r="W14" i="66"/>
  <c r="V14" i="66"/>
  <c r="X13" i="66"/>
  <c r="W13" i="66"/>
  <c r="V13" i="66"/>
  <c r="X12" i="66"/>
  <c r="W12" i="66"/>
  <c r="V12" i="66"/>
  <c r="X11" i="66"/>
  <c r="W11" i="66"/>
  <c r="V11" i="66"/>
  <c r="T37" i="66"/>
  <c r="S37" i="66"/>
  <c r="R37" i="66"/>
  <c r="T36" i="66"/>
  <c r="S36" i="66"/>
  <c r="R36" i="66"/>
  <c r="T35" i="66"/>
  <c r="S35" i="66"/>
  <c r="R35" i="66"/>
  <c r="T34" i="66"/>
  <c r="S34" i="66"/>
  <c r="R34" i="66"/>
  <c r="T33" i="66"/>
  <c r="S33" i="66"/>
  <c r="R33" i="66"/>
  <c r="T32" i="66"/>
  <c r="S32" i="66"/>
  <c r="R32" i="66"/>
  <c r="T31" i="66"/>
  <c r="S31" i="66"/>
  <c r="R31" i="66"/>
  <c r="T30" i="66"/>
  <c r="S30" i="66"/>
  <c r="R30" i="66"/>
  <c r="T29" i="66"/>
  <c r="S29" i="66"/>
  <c r="R29" i="66"/>
  <c r="T28" i="66"/>
  <c r="S28" i="66"/>
  <c r="R28" i="66"/>
  <c r="T27" i="66"/>
  <c r="S27" i="66"/>
  <c r="R27" i="66"/>
  <c r="T26" i="66"/>
  <c r="S26" i="66"/>
  <c r="R26" i="66"/>
  <c r="T25" i="66"/>
  <c r="S25" i="66"/>
  <c r="R25" i="66"/>
  <c r="T24" i="66"/>
  <c r="S24" i="66"/>
  <c r="R24" i="66"/>
  <c r="T23" i="66"/>
  <c r="S23" i="66"/>
  <c r="R23" i="66"/>
  <c r="T22" i="66"/>
  <c r="S22" i="66"/>
  <c r="R22" i="66"/>
  <c r="T21" i="66"/>
  <c r="S21" i="66"/>
  <c r="R21" i="66"/>
  <c r="T20" i="66"/>
  <c r="S20" i="66"/>
  <c r="R20" i="66"/>
  <c r="T19" i="66"/>
  <c r="S19" i="66"/>
  <c r="R19" i="66"/>
  <c r="T18" i="66"/>
  <c r="S18" i="66"/>
  <c r="R18" i="66"/>
  <c r="T17" i="66"/>
  <c r="S17" i="66"/>
  <c r="R17" i="66"/>
  <c r="T16" i="66"/>
  <c r="S16" i="66"/>
  <c r="R16" i="66"/>
  <c r="T15" i="66"/>
  <c r="S15" i="66"/>
  <c r="R15" i="66"/>
  <c r="T14" i="66"/>
  <c r="S14" i="66"/>
  <c r="R14" i="66"/>
  <c r="T13" i="66"/>
  <c r="S13" i="66"/>
  <c r="R13" i="66"/>
  <c r="T12" i="66"/>
  <c r="S12" i="66"/>
  <c r="R12" i="66"/>
  <c r="T11" i="66"/>
  <c r="S11" i="66"/>
  <c r="R11" i="66"/>
  <c r="P37" i="66"/>
  <c r="O37" i="66"/>
  <c r="N37" i="66"/>
  <c r="P36" i="66"/>
  <c r="O36" i="66"/>
  <c r="N36" i="66"/>
  <c r="P35" i="66"/>
  <c r="O35" i="66"/>
  <c r="N35" i="66"/>
  <c r="P34" i="66"/>
  <c r="O34" i="66"/>
  <c r="N34" i="66"/>
  <c r="P33" i="66"/>
  <c r="O33" i="66"/>
  <c r="N33" i="66"/>
  <c r="P32" i="66"/>
  <c r="O32" i="66"/>
  <c r="N32" i="66"/>
  <c r="P31" i="66"/>
  <c r="O31" i="66"/>
  <c r="N31" i="66"/>
  <c r="P30" i="66"/>
  <c r="O30" i="66"/>
  <c r="N30" i="66"/>
  <c r="P29" i="66"/>
  <c r="O29" i="66"/>
  <c r="N29" i="66"/>
  <c r="P28" i="66"/>
  <c r="O28" i="66"/>
  <c r="N28" i="66"/>
  <c r="P27" i="66"/>
  <c r="O27" i="66"/>
  <c r="N27" i="66"/>
  <c r="P26" i="66"/>
  <c r="O26" i="66"/>
  <c r="N26" i="66"/>
  <c r="P25" i="66"/>
  <c r="O25" i="66"/>
  <c r="N25" i="66"/>
  <c r="P24" i="66"/>
  <c r="O24" i="66"/>
  <c r="N24" i="66"/>
  <c r="P23" i="66"/>
  <c r="O23" i="66"/>
  <c r="N23" i="66"/>
  <c r="P22" i="66"/>
  <c r="O22" i="66"/>
  <c r="N22" i="66"/>
  <c r="P21" i="66"/>
  <c r="O21" i="66"/>
  <c r="N21" i="66"/>
  <c r="P20" i="66"/>
  <c r="O20" i="66"/>
  <c r="N20" i="66"/>
  <c r="P19" i="66"/>
  <c r="O19" i="66"/>
  <c r="N19" i="66"/>
  <c r="P18" i="66"/>
  <c r="O18" i="66"/>
  <c r="N18" i="66"/>
  <c r="P17" i="66"/>
  <c r="O17" i="66"/>
  <c r="N17" i="66"/>
  <c r="P16" i="66"/>
  <c r="O16" i="66"/>
  <c r="N16" i="66"/>
  <c r="P15" i="66"/>
  <c r="O15" i="66"/>
  <c r="N15" i="66"/>
  <c r="P14" i="66"/>
  <c r="O14" i="66"/>
  <c r="N14" i="66"/>
  <c r="P13" i="66"/>
  <c r="O13" i="66"/>
  <c r="N13" i="66"/>
  <c r="P12" i="66"/>
  <c r="O12" i="66"/>
  <c r="N12" i="66"/>
  <c r="P11" i="66"/>
  <c r="O11" i="66"/>
  <c r="N11" i="66"/>
  <c r="L37" i="66"/>
  <c r="K37" i="66"/>
  <c r="J37" i="66"/>
  <c r="L36" i="66"/>
  <c r="K36" i="66"/>
  <c r="J36" i="66"/>
  <c r="L35" i="66"/>
  <c r="K35" i="66"/>
  <c r="J35" i="66"/>
  <c r="L34" i="66"/>
  <c r="K34" i="66"/>
  <c r="J34" i="66"/>
  <c r="L33" i="66"/>
  <c r="K33" i="66"/>
  <c r="J33" i="66"/>
  <c r="L32" i="66"/>
  <c r="K32" i="66"/>
  <c r="J32" i="66"/>
  <c r="L31" i="66"/>
  <c r="K31" i="66"/>
  <c r="J31" i="66"/>
  <c r="L30" i="66"/>
  <c r="K30" i="66"/>
  <c r="J30" i="66"/>
  <c r="L29" i="66"/>
  <c r="K29" i="66"/>
  <c r="J29" i="66"/>
  <c r="L28" i="66"/>
  <c r="K28" i="66"/>
  <c r="J28" i="66"/>
  <c r="L27" i="66"/>
  <c r="K27" i="66"/>
  <c r="J27" i="66"/>
  <c r="L26" i="66"/>
  <c r="K26" i="66"/>
  <c r="J26" i="66"/>
  <c r="L25" i="66"/>
  <c r="K25" i="66"/>
  <c r="J25" i="66"/>
  <c r="L24" i="66"/>
  <c r="K24" i="66"/>
  <c r="J24" i="66"/>
  <c r="L23" i="66"/>
  <c r="K23" i="66"/>
  <c r="J23" i="66"/>
  <c r="L22" i="66"/>
  <c r="K22" i="66"/>
  <c r="J22" i="66"/>
  <c r="L21" i="66"/>
  <c r="K21" i="66"/>
  <c r="J21" i="66"/>
  <c r="L20" i="66"/>
  <c r="K20" i="66"/>
  <c r="J20" i="66"/>
  <c r="L19" i="66"/>
  <c r="K19" i="66"/>
  <c r="J19" i="66"/>
  <c r="L18" i="66"/>
  <c r="K18" i="66"/>
  <c r="J18" i="66"/>
  <c r="L17" i="66"/>
  <c r="K17" i="66"/>
  <c r="J17" i="66"/>
  <c r="L16" i="66"/>
  <c r="K16" i="66"/>
  <c r="J16" i="66"/>
  <c r="L15" i="66"/>
  <c r="K15" i="66"/>
  <c r="J15" i="66"/>
  <c r="L14" i="66"/>
  <c r="K14" i="66"/>
  <c r="J14" i="66"/>
  <c r="L13" i="66"/>
  <c r="K13" i="66"/>
  <c r="J13" i="66"/>
  <c r="L12" i="66"/>
  <c r="K12" i="66"/>
  <c r="J12" i="66"/>
  <c r="L11" i="66"/>
  <c r="K11" i="66"/>
  <c r="J11" i="66"/>
  <c r="H37" i="66"/>
  <c r="G37" i="66"/>
  <c r="F37" i="66"/>
  <c r="H36" i="66"/>
  <c r="G36" i="66"/>
  <c r="F36" i="66"/>
  <c r="H35" i="66"/>
  <c r="G35" i="66"/>
  <c r="F35" i="66"/>
  <c r="H34" i="66"/>
  <c r="G34" i="66"/>
  <c r="F34" i="66"/>
  <c r="H33" i="66"/>
  <c r="G33" i="66"/>
  <c r="F33" i="66"/>
  <c r="H32" i="66"/>
  <c r="G32" i="66"/>
  <c r="F32" i="66"/>
  <c r="H31" i="66"/>
  <c r="G31" i="66"/>
  <c r="F31" i="66"/>
  <c r="H30" i="66"/>
  <c r="G30" i="66"/>
  <c r="F30" i="66"/>
  <c r="H29" i="66"/>
  <c r="G29" i="66"/>
  <c r="F29" i="66"/>
  <c r="H28" i="66"/>
  <c r="G28" i="66"/>
  <c r="F28" i="66"/>
  <c r="H27" i="66"/>
  <c r="G27" i="66"/>
  <c r="F27" i="66"/>
  <c r="H26" i="66"/>
  <c r="G26" i="66"/>
  <c r="F26" i="66"/>
  <c r="H25" i="66"/>
  <c r="G25" i="66"/>
  <c r="F25" i="66"/>
  <c r="H24" i="66"/>
  <c r="G24" i="66"/>
  <c r="F24" i="66"/>
  <c r="H23" i="66"/>
  <c r="G23" i="66"/>
  <c r="F23" i="66"/>
  <c r="H22" i="66"/>
  <c r="G22" i="66"/>
  <c r="F22" i="66"/>
  <c r="H21" i="66"/>
  <c r="G21" i="66"/>
  <c r="F21" i="66"/>
  <c r="H20" i="66"/>
  <c r="G20" i="66"/>
  <c r="F20" i="66"/>
  <c r="H19" i="66"/>
  <c r="G19" i="66"/>
  <c r="F19" i="66"/>
  <c r="H18" i="66"/>
  <c r="G18" i="66"/>
  <c r="F18" i="66"/>
  <c r="H17" i="66"/>
  <c r="G17" i="66"/>
  <c r="F17" i="66"/>
  <c r="H16" i="66"/>
  <c r="G16" i="66"/>
  <c r="F16" i="66"/>
  <c r="H15" i="66"/>
  <c r="G15" i="66"/>
  <c r="F15" i="66"/>
  <c r="H14" i="66"/>
  <c r="G14" i="66"/>
  <c r="F14" i="66"/>
  <c r="H13" i="66"/>
  <c r="G13" i="66"/>
  <c r="F13" i="66"/>
  <c r="H12" i="66"/>
  <c r="G12" i="66"/>
  <c r="F12" i="66"/>
  <c r="H11" i="66"/>
  <c r="G11" i="66"/>
  <c r="F11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B18" i="66"/>
  <c r="C18" i="66"/>
  <c r="D18" i="66"/>
  <c r="B19" i="66"/>
  <c r="C19" i="66"/>
  <c r="D19" i="66"/>
  <c r="B20" i="66"/>
  <c r="C20" i="66"/>
  <c r="D20" i="66"/>
  <c r="B21" i="66"/>
  <c r="C21" i="66"/>
  <c r="D21" i="66"/>
  <c r="B22" i="66"/>
  <c r="C22" i="66"/>
  <c r="D22" i="66"/>
  <c r="B23" i="66"/>
  <c r="C23" i="66"/>
  <c r="D23" i="66"/>
  <c r="B24" i="66"/>
  <c r="C24" i="66"/>
  <c r="D24" i="66"/>
  <c r="B25" i="66"/>
  <c r="C25" i="66"/>
  <c r="D25" i="66"/>
  <c r="B26" i="66"/>
  <c r="C26" i="66"/>
  <c r="D26" i="66"/>
  <c r="B27" i="66"/>
  <c r="C27" i="66"/>
  <c r="D27" i="66"/>
  <c r="B28" i="66"/>
  <c r="C28" i="66"/>
  <c r="D28" i="66"/>
  <c r="B29" i="66"/>
  <c r="C29" i="66"/>
  <c r="D29" i="66"/>
  <c r="B30" i="66"/>
  <c r="C30" i="66"/>
  <c r="D30" i="66"/>
  <c r="B31" i="66"/>
  <c r="C31" i="66"/>
  <c r="D31" i="66"/>
  <c r="B32" i="66"/>
  <c r="C32" i="66"/>
  <c r="D32" i="66"/>
  <c r="B33" i="66"/>
  <c r="C33" i="66"/>
  <c r="D33" i="66"/>
  <c r="B34" i="66"/>
  <c r="C34" i="66"/>
  <c r="D34" i="66"/>
  <c r="B35" i="66"/>
  <c r="C35" i="66"/>
  <c r="D35" i="66"/>
  <c r="B36" i="66"/>
  <c r="C36" i="66"/>
  <c r="D36" i="66"/>
  <c r="B37" i="66"/>
  <c r="C37" i="66"/>
  <c r="D37" i="66"/>
  <c r="B12" i="65"/>
  <c r="C12" i="65"/>
  <c r="D12" i="65"/>
  <c r="F12" i="65"/>
  <c r="G12" i="65"/>
  <c r="H12" i="65"/>
  <c r="J12" i="65"/>
  <c r="K12" i="65"/>
  <c r="L12" i="65"/>
  <c r="N12" i="65"/>
  <c r="O12" i="65"/>
  <c r="P12" i="65"/>
  <c r="R12" i="65"/>
  <c r="S12" i="65"/>
  <c r="T12" i="65"/>
  <c r="V12" i="65"/>
  <c r="W12" i="65"/>
  <c r="X12" i="65"/>
  <c r="Z12" i="65"/>
  <c r="AA12" i="65"/>
  <c r="AB12" i="65"/>
  <c r="B13" i="65"/>
  <c r="C13" i="65"/>
  <c r="D13" i="65"/>
  <c r="F13" i="65"/>
  <c r="G13" i="65"/>
  <c r="H13" i="65"/>
  <c r="J13" i="65"/>
  <c r="K13" i="65"/>
  <c r="L13" i="65"/>
  <c r="N13" i="65"/>
  <c r="O13" i="65"/>
  <c r="P13" i="65"/>
  <c r="R13" i="65"/>
  <c r="S13" i="65"/>
  <c r="T13" i="65"/>
  <c r="V13" i="65"/>
  <c r="W13" i="65"/>
  <c r="X13" i="65"/>
  <c r="Z13" i="65"/>
  <c r="AA13" i="65"/>
  <c r="AB13" i="65"/>
  <c r="B14" i="65"/>
  <c r="C14" i="65"/>
  <c r="D14" i="65"/>
  <c r="F14" i="65"/>
  <c r="G14" i="65"/>
  <c r="H14" i="65"/>
  <c r="J14" i="65"/>
  <c r="K14" i="65"/>
  <c r="L14" i="65"/>
  <c r="N14" i="65"/>
  <c r="O14" i="65"/>
  <c r="P14" i="65"/>
  <c r="R14" i="65"/>
  <c r="S14" i="65"/>
  <c r="T14" i="65"/>
  <c r="V14" i="65"/>
  <c r="W14" i="65"/>
  <c r="X14" i="65"/>
  <c r="Z14" i="65"/>
  <c r="AA14" i="65"/>
  <c r="AB14" i="65"/>
  <c r="B15" i="65"/>
  <c r="C15" i="65"/>
  <c r="D15" i="65"/>
  <c r="F15" i="65"/>
  <c r="G15" i="65"/>
  <c r="H15" i="65"/>
  <c r="J15" i="65"/>
  <c r="K15" i="65"/>
  <c r="L15" i="65"/>
  <c r="N15" i="65"/>
  <c r="O15" i="65"/>
  <c r="P15" i="65"/>
  <c r="R15" i="65"/>
  <c r="S15" i="65"/>
  <c r="T15" i="65"/>
  <c r="V15" i="65"/>
  <c r="W15" i="65"/>
  <c r="X15" i="65"/>
  <c r="Z15" i="65"/>
  <c r="AA15" i="65"/>
  <c r="AB15" i="65"/>
  <c r="B16" i="65"/>
  <c r="C16" i="65"/>
  <c r="D16" i="65"/>
  <c r="F16" i="65"/>
  <c r="G16" i="65"/>
  <c r="H16" i="65"/>
  <c r="J16" i="65"/>
  <c r="K16" i="65"/>
  <c r="L16" i="65"/>
  <c r="N16" i="65"/>
  <c r="O16" i="65"/>
  <c r="P16" i="65"/>
  <c r="R16" i="65"/>
  <c r="S16" i="65"/>
  <c r="T16" i="65"/>
  <c r="V16" i="65"/>
  <c r="W16" i="65"/>
  <c r="X16" i="65"/>
  <c r="Z16" i="65"/>
  <c r="AA16" i="65"/>
  <c r="AB16" i="65"/>
  <c r="B17" i="65"/>
  <c r="C17" i="65"/>
  <c r="D17" i="65"/>
  <c r="F17" i="65"/>
  <c r="G17" i="65"/>
  <c r="H17" i="65"/>
  <c r="J17" i="65"/>
  <c r="K17" i="65"/>
  <c r="L17" i="65"/>
  <c r="N17" i="65"/>
  <c r="O17" i="65"/>
  <c r="P17" i="65"/>
  <c r="R17" i="65"/>
  <c r="S17" i="65"/>
  <c r="T17" i="65"/>
  <c r="V17" i="65"/>
  <c r="W17" i="65"/>
  <c r="X17" i="65"/>
  <c r="Z17" i="65"/>
  <c r="AA17" i="65"/>
  <c r="AB17" i="65"/>
  <c r="B18" i="65"/>
  <c r="C18" i="65"/>
  <c r="D18" i="65"/>
  <c r="F18" i="65"/>
  <c r="G18" i="65"/>
  <c r="H18" i="65"/>
  <c r="J18" i="65"/>
  <c r="K18" i="65"/>
  <c r="L18" i="65"/>
  <c r="N18" i="65"/>
  <c r="O18" i="65"/>
  <c r="P18" i="65"/>
  <c r="R18" i="65"/>
  <c r="S18" i="65"/>
  <c r="T18" i="65"/>
  <c r="V18" i="65"/>
  <c r="W18" i="65"/>
  <c r="X18" i="65"/>
  <c r="Z18" i="65"/>
  <c r="AA18" i="65"/>
  <c r="AB18" i="65"/>
  <c r="B19" i="65"/>
  <c r="C19" i="65"/>
  <c r="D19" i="65"/>
  <c r="F19" i="65"/>
  <c r="G19" i="65"/>
  <c r="H19" i="65"/>
  <c r="J19" i="65"/>
  <c r="K19" i="65"/>
  <c r="L19" i="65"/>
  <c r="N19" i="65"/>
  <c r="O19" i="65"/>
  <c r="P19" i="65"/>
  <c r="R19" i="65"/>
  <c r="S19" i="65"/>
  <c r="T19" i="65"/>
  <c r="V19" i="65"/>
  <c r="W19" i="65"/>
  <c r="X19" i="65"/>
  <c r="Z19" i="65"/>
  <c r="AA19" i="65"/>
  <c r="AB19" i="65"/>
  <c r="B20" i="65"/>
  <c r="C20" i="65"/>
  <c r="D20" i="65"/>
  <c r="F20" i="65"/>
  <c r="G20" i="65"/>
  <c r="H20" i="65"/>
  <c r="J20" i="65"/>
  <c r="K20" i="65"/>
  <c r="L20" i="65"/>
  <c r="N20" i="65"/>
  <c r="O20" i="65"/>
  <c r="P20" i="65"/>
  <c r="R20" i="65"/>
  <c r="S20" i="65"/>
  <c r="T20" i="65"/>
  <c r="V20" i="65"/>
  <c r="W20" i="65"/>
  <c r="X20" i="65"/>
  <c r="Z20" i="65"/>
  <c r="AA20" i="65"/>
  <c r="AB20" i="65"/>
  <c r="B21" i="65"/>
  <c r="C21" i="65"/>
  <c r="D21" i="65"/>
  <c r="F21" i="65"/>
  <c r="G21" i="65"/>
  <c r="H21" i="65"/>
  <c r="J21" i="65"/>
  <c r="K21" i="65"/>
  <c r="L21" i="65"/>
  <c r="N21" i="65"/>
  <c r="O21" i="65"/>
  <c r="P21" i="65"/>
  <c r="R21" i="65"/>
  <c r="S21" i="65"/>
  <c r="T21" i="65"/>
  <c r="V21" i="65"/>
  <c r="W21" i="65"/>
  <c r="X21" i="65"/>
  <c r="Z21" i="65"/>
  <c r="AA21" i="65"/>
  <c r="AB21" i="65"/>
  <c r="B22" i="65"/>
  <c r="C22" i="65"/>
  <c r="D22" i="65"/>
  <c r="F22" i="65"/>
  <c r="G22" i="65"/>
  <c r="H22" i="65"/>
  <c r="J22" i="65"/>
  <c r="K22" i="65"/>
  <c r="L22" i="65"/>
  <c r="N22" i="65"/>
  <c r="O22" i="65"/>
  <c r="P22" i="65"/>
  <c r="R22" i="65"/>
  <c r="S22" i="65"/>
  <c r="T22" i="65"/>
  <c r="V22" i="65"/>
  <c r="W22" i="65"/>
  <c r="X22" i="65"/>
  <c r="Z22" i="65"/>
  <c r="AA22" i="65"/>
  <c r="AB22" i="65"/>
  <c r="B23" i="65"/>
  <c r="C23" i="65"/>
  <c r="D23" i="65"/>
  <c r="F23" i="65"/>
  <c r="G23" i="65"/>
  <c r="H23" i="65"/>
  <c r="J23" i="65"/>
  <c r="K23" i="65"/>
  <c r="L23" i="65"/>
  <c r="N23" i="65"/>
  <c r="O23" i="65"/>
  <c r="P23" i="65"/>
  <c r="R23" i="65"/>
  <c r="S23" i="65"/>
  <c r="T23" i="65"/>
  <c r="V23" i="65"/>
  <c r="W23" i="65"/>
  <c r="X23" i="65"/>
  <c r="Z23" i="65"/>
  <c r="AA23" i="65"/>
  <c r="AB23" i="65"/>
  <c r="B24" i="65"/>
  <c r="C24" i="65"/>
  <c r="D24" i="65"/>
  <c r="F24" i="65"/>
  <c r="G24" i="65"/>
  <c r="H24" i="65"/>
  <c r="J24" i="65"/>
  <c r="K24" i="65"/>
  <c r="L24" i="65"/>
  <c r="N24" i="65"/>
  <c r="O24" i="65"/>
  <c r="P24" i="65"/>
  <c r="R24" i="65"/>
  <c r="S24" i="65"/>
  <c r="T24" i="65"/>
  <c r="V24" i="65"/>
  <c r="W24" i="65"/>
  <c r="X24" i="65"/>
  <c r="Z24" i="65"/>
  <c r="AA24" i="65"/>
  <c r="AB24" i="65"/>
  <c r="B25" i="65"/>
  <c r="C25" i="65"/>
  <c r="D25" i="65"/>
  <c r="F25" i="65"/>
  <c r="G25" i="65"/>
  <c r="H25" i="65"/>
  <c r="J25" i="65"/>
  <c r="K25" i="65"/>
  <c r="L25" i="65"/>
  <c r="N25" i="65"/>
  <c r="O25" i="65"/>
  <c r="P25" i="65"/>
  <c r="R25" i="65"/>
  <c r="S25" i="65"/>
  <c r="T25" i="65"/>
  <c r="V25" i="65"/>
  <c r="W25" i="65"/>
  <c r="X25" i="65"/>
  <c r="Z25" i="65"/>
  <c r="AA25" i="65"/>
  <c r="AB25" i="65"/>
  <c r="B26" i="65"/>
  <c r="C26" i="65"/>
  <c r="D26" i="65"/>
  <c r="F26" i="65"/>
  <c r="G26" i="65"/>
  <c r="H26" i="65"/>
  <c r="J26" i="65"/>
  <c r="K26" i="65"/>
  <c r="L26" i="65"/>
  <c r="N26" i="65"/>
  <c r="O26" i="65"/>
  <c r="P26" i="65"/>
  <c r="R26" i="65"/>
  <c r="S26" i="65"/>
  <c r="T26" i="65"/>
  <c r="V26" i="65"/>
  <c r="W26" i="65"/>
  <c r="X26" i="65"/>
  <c r="Z26" i="65"/>
  <c r="AA26" i="65"/>
  <c r="AB26" i="65"/>
  <c r="B27" i="65"/>
  <c r="C27" i="65"/>
  <c r="D27" i="65"/>
  <c r="F27" i="65"/>
  <c r="G27" i="65"/>
  <c r="H27" i="65"/>
  <c r="J27" i="65"/>
  <c r="K27" i="65"/>
  <c r="L27" i="65"/>
  <c r="N27" i="65"/>
  <c r="O27" i="65"/>
  <c r="P27" i="65"/>
  <c r="R27" i="65"/>
  <c r="S27" i="65"/>
  <c r="T27" i="65"/>
  <c r="V27" i="65"/>
  <c r="W27" i="65"/>
  <c r="X27" i="65"/>
  <c r="Z27" i="65"/>
  <c r="AA27" i="65"/>
  <c r="AB27" i="65"/>
  <c r="B28" i="65"/>
  <c r="C28" i="65"/>
  <c r="D28" i="65"/>
  <c r="F28" i="65"/>
  <c r="G28" i="65"/>
  <c r="H28" i="65"/>
  <c r="J28" i="65"/>
  <c r="K28" i="65"/>
  <c r="L28" i="65"/>
  <c r="N28" i="65"/>
  <c r="O28" i="65"/>
  <c r="P28" i="65"/>
  <c r="R28" i="65"/>
  <c r="S28" i="65"/>
  <c r="T28" i="65"/>
  <c r="V28" i="65"/>
  <c r="W28" i="65"/>
  <c r="X28" i="65"/>
  <c r="Z28" i="65"/>
  <c r="AA28" i="65"/>
  <c r="AB28" i="65"/>
  <c r="B29" i="65"/>
  <c r="C29" i="65"/>
  <c r="D29" i="65"/>
  <c r="F29" i="65"/>
  <c r="G29" i="65"/>
  <c r="H29" i="65"/>
  <c r="J29" i="65"/>
  <c r="K29" i="65"/>
  <c r="L29" i="65"/>
  <c r="N29" i="65"/>
  <c r="O29" i="65"/>
  <c r="P29" i="65"/>
  <c r="R29" i="65"/>
  <c r="S29" i="65"/>
  <c r="T29" i="65"/>
  <c r="V29" i="65"/>
  <c r="W29" i="65"/>
  <c r="X29" i="65"/>
  <c r="Z29" i="65"/>
  <c r="AA29" i="65"/>
  <c r="AB29" i="65"/>
  <c r="B30" i="65"/>
  <c r="C30" i="65"/>
  <c r="D30" i="65"/>
  <c r="F30" i="65"/>
  <c r="G30" i="65"/>
  <c r="H30" i="65"/>
  <c r="J30" i="65"/>
  <c r="K30" i="65"/>
  <c r="L30" i="65"/>
  <c r="N30" i="65"/>
  <c r="O30" i="65"/>
  <c r="P30" i="65"/>
  <c r="R30" i="65"/>
  <c r="S30" i="65"/>
  <c r="T30" i="65"/>
  <c r="V30" i="65"/>
  <c r="W30" i="65"/>
  <c r="X30" i="65"/>
  <c r="Z30" i="65"/>
  <c r="AA30" i="65"/>
  <c r="AB30" i="65"/>
  <c r="B31" i="65"/>
  <c r="C31" i="65"/>
  <c r="D31" i="65"/>
  <c r="F31" i="65"/>
  <c r="G31" i="65"/>
  <c r="H31" i="65"/>
  <c r="J31" i="65"/>
  <c r="K31" i="65"/>
  <c r="L31" i="65"/>
  <c r="N31" i="65"/>
  <c r="O31" i="65"/>
  <c r="P31" i="65"/>
  <c r="R31" i="65"/>
  <c r="S31" i="65"/>
  <c r="T31" i="65"/>
  <c r="V31" i="65"/>
  <c r="W31" i="65"/>
  <c r="X31" i="65"/>
  <c r="Z31" i="65"/>
  <c r="AA31" i="65"/>
  <c r="AB31" i="65"/>
  <c r="B32" i="65"/>
  <c r="C32" i="65"/>
  <c r="D32" i="65"/>
  <c r="F32" i="65"/>
  <c r="G32" i="65"/>
  <c r="H32" i="65"/>
  <c r="J32" i="65"/>
  <c r="K32" i="65"/>
  <c r="L32" i="65"/>
  <c r="N32" i="65"/>
  <c r="O32" i="65"/>
  <c r="P32" i="65"/>
  <c r="R32" i="65"/>
  <c r="S32" i="65"/>
  <c r="T32" i="65"/>
  <c r="V32" i="65"/>
  <c r="W32" i="65"/>
  <c r="X32" i="65"/>
  <c r="Z32" i="65"/>
  <c r="AA32" i="65"/>
  <c r="AB32" i="65"/>
  <c r="B33" i="65"/>
  <c r="C33" i="65"/>
  <c r="D33" i="65"/>
  <c r="F33" i="65"/>
  <c r="G33" i="65"/>
  <c r="H33" i="65"/>
  <c r="J33" i="65"/>
  <c r="K33" i="65"/>
  <c r="L33" i="65"/>
  <c r="N33" i="65"/>
  <c r="O33" i="65"/>
  <c r="P33" i="65"/>
  <c r="R33" i="65"/>
  <c r="S33" i="65"/>
  <c r="T33" i="65"/>
  <c r="V33" i="65"/>
  <c r="W33" i="65"/>
  <c r="X33" i="65"/>
  <c r="Z33" i="65"/>
  <c r="AA33" i="65"/>
  <c r="AB33" i="65"/>
  <c r="B34" i="65"/>
  <c r="C34" i="65"/>
  <c r="D34" i="65"/>
  <c r="F34" i="65"/>
  <c r="G34" i="65"/>
  <c r="H34" i="65"/>
  <c r="J34" i="65"/>
  <c r="K34" i="65"/>
  <c r="L34" i="65"/>
  <c r="N34" i="65"/>
  <c r="O34" i="65"/>
  <c r="P34" i="65"/>
  <c r="R34" i="65"/>
  <c r="S34" i="65"/>
  <c r="T34" i="65"/>
  <c r="V34" i="65"/>
  <c r="W34" i="65"/>
  <c r="X34" i="65"/>
  <c r="Z34" i="65"/>
  <c r="AA34" i="65"/>
  <c r="AB34" i="65"/>
  <c r="B35" i="65"/>
  <c r="C35" i="65"/>
  <c r="D35" i="65"/>
  <c r="F35" i="65"/>
  <c r="G35" i="65"/>
  <c r="H35" i="65"/>
  <c r="J35" i="65"/>
  <c r="K35" i="65"/>
  <c r="L35" i="65"/>
  <c r="N35" i="65"/>
  <c r="O35" i="65"/>
  <c r="P35" i="65"/>
  <c r="R35" i="65"/>
  <c r="S35" i="65"/>
  <c r="T35" i="65"/>
  <c r="V35" i="65"/>
  <c r="W35" i="65"/>
  <c r="X35" i="65"/>
  <c r="Z35" i="65"/>
  <c r="AA35" i="65"/>
  <c r="AB35" i="65"/>
  <c r="B36" i="65"/>
  <c r="C36" i="65"/>
  <c r="D36" i="65"/>
  <c r="F36" i="65"/>
  <c r="G36" i="65"/>
  <c r="H36" i="65"/>
  <c r="J36" i="65"/>
  <c r="K36" i="65"/>
  <c r="L36" i="65"/>
  <c r="N36" i="65"/>
  <c r="O36" i="65"/>
  <c r="P36" i="65"/>
  <c r="R36" i="65"/>
  <c r="S36" i="65"/>
  <c r="T36" i="65"/>
  <c r="V36" i="65"/>
  <c r="W36" i="65"/>
  <c r="X36" i="65"/>
  <c r="Z36" i="65"/>
  <c r="AA36" i="65"/>
  <c r="AB36" i="65"/>
  <c r="B37" i="65"/>
  <c r="C37" i="65"/>
  <c r="D37" i="65"/>
  <c r="F37" i="65"/>
  <c r="G37" i="65"/>
  <c r="H37" i="65"/>
  <c r="J37" i="65"/>
  <c r="K37" i="65"/>
  <c r="L37" i="65"/>
  <c r="N37" i="65"/>
  <c r="O37" i="65"/>
  <c r="P37" i="65"/>
  <c r="R37" i="65"/>
  <c r="S37" i="65"/>
  <c r="T37" i="65"/>
  <c r="V37" i="65"/>
  <c r="W37" i="65"/>
  <c r="X37" i="65"/>
  <c r="Z37" i="65"/>
  <c r="AA37" i="65"/>
  <c r="AB37" i="65"/>
  <c r="AB11" i="65"/>
  <c r="AA11" i="65"/>
  <c r="Z11" i="65"/>
  <c r="X11" i="65"/>
  <c r="W11" i="65"/>
  <c r="V11" i="65"/>
  <c r="T11" i="65"/>
  <c r="S11" i="65"/>
  <c r="R11" i="65"/>
  <c r="P11" i="65"/>
  <c r="O11" i="65"/>
  <c r="N11" i="65"/>
  <c r="L11" i="65"/>
  <c r="K11" i="65"/>
  <c r="J11" i="65"/>
  <c r="H11" i="65"/>
  <c r="G11" i="65"/>
  <c r="F11" i="65"/>
  <c r="D11" i="65"/>
  <c r="C11" i="65"/>
  <c r="B11" i="65"/>
  <c r="AB37" i="69"/>
  <c r="AA37" i="69"/>
  <c r="Z37" i="69"/>
  <c r="AB36" i="69"/>
  <c r="AA36" i="69"/>
  <c r="Z36" i="69"/>
  <c r="AB35" i="69"/>
  <c r="AA35" i="69"/>
  <c r="Z35" i="69"/>
  <c r="AB34" i="69"/>
  <c r="AA34" i="69"/>
  <c r="Z34" i="69"/>
  <c r="AB33" i="69"/>
  <c r="AA33" i="69"/>
  <c r="Z33" i="69"/>
  <c r="AB32" i="69"/>
  <c r="AA32" i="69"/>
  <c r="Z32" i="69"/>
  <c r="AB31" i="69"/>
  <c r="AA31" i="69"/>
  <c r="Z31" i="69"/>
  <c r="AB30" i="69"/>
  <c r="AA30" i="69"/>
  <c r="Z30" i="69"/>
  <c r="AB29" i="69"/>
  <c r="AA29" i="69"/>
  <c r="Z29" i="69"/>
  <c r="AB28" i="69"/>
  <c r="AA28" i="69"/>
  <c r="Z28" i="69"/>
  <c r="AB27" i="69"/>
  <c r="AA27" i="69"/>
  <c r="Z27" i="69"/>
  <c r="AB26" i="69"/>
  <c r="AA26" i="69"/>
  <c r="Z26" i="69"/>
  <c r="AB25" i="69"/>
  <c r="AA25" i="69"/>
  <c r="Z25" i="69"/>
  <c r="AB24" i="69"/>
  <c r="AA24" i="69"/>
  <c r="Z24" i="69"/>
  <c r="AB23" i="69"/>
  <c r="AA23" i="69"/>
  <c r="Z23" i="69"/>
  <c r="AB22" i="69"/>
  <c r="AA22" i="69"/>
  <c r="Z22" i="69"/>
  <c r="AB21" i="69"/>
  <c r="AA21" i="69"/>
  <c r="Z21" i="69"/>
  <c r="AB20" i="69"/>
  <c r="AA20" i="69"/>
  <c r="Z20" i="69"/>
  <c r="AB19" i="69"/>
  <c r="AA19" i="69"/>
  <c r="Z19" i="69"/>
  <c r="AB18" i="69"/>
  <c r="AA18" i="69"/>
  <c r="Z18" i="69"/>
  <c r="AB17" i="69"/>
  <c r="AA17" i="69"/>
  <c r="Z17" i="69"/>
  <c r="AB16" i="69"/>
  <c r="AA16" i="69"/>
  <c r="Z16" i="69"/>
  <c r="AB15" i="69"/>
  <c r="AA15" i="69"/>
  <c r="Z15" i="69"/>
  <c r="AB14" i="69"/>
  <c r="AA14" i="69"/>
  <c r="Z14" i="69"/>
  <c r="AB13" i="69"/>
  <c r="AA13" i="69"/>
  <c r="Z13" i="69"/>
  <c r="AB12" i="69"/>
  <c r="AA12" i="69"/>
  <c r="Z12" i="69"/>
  <c r="AB11" i="69"/>
  <c r="AA11" i="69"/>
  <c r="Z11" i="69"/>
  <c r="X37" i="69"/>
  <c r="W37" i="69"/>
  <c r="V37" i="69"/>
  <c r="X36" i="69"/>
  <c r="W36" i="69"/>
  <c r="V36" i="69"/>
  <c r="X35" i="69"/>
  <c r="W35" i="69"/>
  <c r="V35" i="69"/>
  <c r="X34" i="69"/>
  <c r="W34" i="69"/>
  <c r="V34" i="69"/>
  <c r="X33" i="69"/>
  <c r="W33" i="69"/>
  <c r="V33" i="69"/>
  <c r="X32" i="69"/>
  <c r="W32" i="69"/>
  <c r="V32" i="69"/>
  <c r="X31" i="69"/>
  <c r="W31" i="69"/>
  <c r="V31" i="69"/>
  <c r="X30" i="69"/>
  <c r="W30" i="69"/>
  <c r="V30" i="69"/>
  <c r="X29" i="69"/>
  <c r="W29" i="69"/>
  <c r="V29" i="69"/>
  <c r="X28" i="69"/>
  <c r="W28" i="69"/>
  <c r="V28" i="69"/>
  <c r="X27" i="69"/>
  <c r="W27" i="69"/>
  <c r="V27" i="69"/>
  <c r="X26" i="69"/>
  <c r="W26" i="69"/>
  <c r="V26" i="69"/>
  <c r="X25" i="69"/>
  <c r="W25" i="69"/>
  <c r="V25" i="69"/>
  <c r="X24" i="69"/>
  <c r="W24" i="69"/>
  <c r="V24" i="69"/>
  <c r="X23" i="69"/>
  <c r="W23" i="69"/>
  <c r="V23" i="69"/>
  <c r="X22" i="69"/>
  <c r="W22" i="69"/>
  <c r="V22" i="69"/>
  <c r="X21" i="69"/>
  <c r="W21" i="69"/>
  <c r="V21" i="69"/>
  <c r="X20" i="69"/>
  <c r="W20" i="69"/>
  <c r="V20" i="69"/>
  <c r="X19" i="69"/>
  <c r="W19" i="69"/>
  <c r="V19" i="69"/>
  <c r="X18" i="69"/>
  <c r="W18" i="69"/>
  <c r="V18" i="69"/>
  <c r="X17" i="69"/>
  <c r="W17" i="69"/>
  <c r="V17" i="69"/>
  <c r="X16" i="69"/>
  <c r="W16" i="69"/>
  <c r="V16" i="69"/>
  <c r="X15" i="69"/>
  <c r="W15" i="69"/>
  <c r="V15" i="69"/>
  <c r="X14" i="69"/>
  <c r="W14" i="69"/>
  <c r="V14" i="69"/>
  <c r="X13" i="69"/>
  <c r="W13" i="69"/>
  <c r="V13" i="69"/>
  <c r="X12" i="69"/>
  <c r="W12" i="69"/>
  <c r="V12" i="69"/>
  <c r="X11" i="69"/>
  <c r="W11" i="69"/>
  <c r="V11" i="69"/>
  <c r="T37" i="69"/>
  <c r="S37" i="69"/>
  <c r="R37" i="69"/>
  <c r="T36" i="69"/>
  <c r="S36" i="69"/>
  <c r="R36" i="69"/>
  <c r="T35" i="69"/>
  <c r="S35" i="69"/>
  <c r="R35" i="69"/>
  <c r="T34" i="69"/>
  <c r="S34" i="69"/>
  <c r="R34" i="69"/>
  <c r="T33" i="69"/>
  <c r="S33" i="69"/>
  <c r="R33" i="69"/>
  <c r="T32" i="69"/>
  <c r="S32" i="69"/>
  <c r="R32" i="69"/>
  <c r="T31" i="69"/>
  <c r="S31" i="69"/>
  <c r="R31" i="69"/>
  <c r="T30" i="69"/>
  <c r="S30" i="69"/>
  <c r="R30" i="69"/>
  <c r="T29" i="69"/>
  <c r="S29" i="69"/>
  <c r="R29" i="69"/>
  <c r="T28" i="69"/>
  <c r="S28" i="69"/>
  <c r="R28" i="69"/>
  <c r="T27" i="69"/>
  <c r="S27" i="69"/>
  <c r="R27" i="69"/>
  <c r="T26" i="69"/>
  <c r="S26" i="69"/>
  <c r="R26" i="69"/>
  <c r="T25" i="69"/>
  <c r="S25" i="69"/>
  <c r="R25" i="69"/>
  <c r="T24" i="69"/>
  <c r="S24" i="69"/>
  <c r="R24" i="69"/>
  <c r="T23" i="69"/>
  <c r="S23" i="69"/>
  <c r="R23" i="69"/>
  <c r="T22" i="69"/>
  <c r="S22" i="69"/>
  <c r="R22" i="69"/>
  <c r="T21" i="69"/>
  <c r="S21" i="69"/>
  <c r="R21" i="69"/>
  <c r="T20" i="69"/>
  <c r="S20" i="69"/>
  <c r="R20" i="69"/>
  <c r="T19" i="69"/>
  <c r="S19" i="69"/>
  <c r="R19" i="69"/>
  <c r="T18" i="69"/>
  <c r="S18" i="69"/>
  <c r="R18" i="69"/>
  <c r="T17" i="69"/>
  <c r="S17" i="69"/>
  <c r="R17" i="69"/>
  <c r="T16" i="69"/>
  <c r="S16" i="69"/>
  <c r="R16" i="69"/>
  <c r="T15" i="69"/>
  <c r="S15" i="69"/>
  <c r="R15" i="69"/>
  <c r="T14" i="69"/>
  <c r="S14" i="69"/>
  <c r="R14" i="69"/>
  <c r="T13" i="69"/>
  <c r="S13" i="69"/>
  <c r="R13" i="69"/>
  <c r="T12" i="69"/>
  <c r="S12" i="69"/>
  <c r="R12" i="69"/>
  <c r="T11" i="69"/>
  <c r="S11" i="69"/>
  <c r="R11" i="69"/>
  <c r="P37" i="69"/>
  <c r="O37" i="69"/>
  <c r="N37" i="69"/>
  <c r="P36" i="69"/>
  <c r="O36" i="69"/>
  <c r="N36" i="69"/>
  <c r="P35" i="69"/>
  <c r="O35" i="69"/>
  <c r="N35" i="69"/>
  <c r="P34" i="69"/>
  <c r="O34" i="69"/>
  <c r="N34" i="69"/>
  <c r="P33" i="69"/>
  <c r="O33" i="69"/>
  <c r="N33" i="69"/>
  <c r="P32" i="69"/>
  <c r="O32" i="69"/>
  <c r="N32" i="69"/>
  <c r="P31" i="69"/>
  <c r="O31" i="69"/>
  <c r="N31" i="69"/>
  <c r="P30" i="69"/>
  <c r="O30" i="69"/>
  <c r="N30" i="69"/>
  <c r="P29" i="69"/>
  <c r="O29" i="69"/>
  <c r="N29" i="69"/>
  <c r="P28" i="69"/>
  <c r="O28" i="69"/>
  <c r="N28" i="69"/>
  <c r="P27" i="69"/>
  <c r="O27" i="69"/>
  <c r="N27" i="69"/>
  <c r="P26" i="69"/>
  <c r="O26" i="69"/>
  <c r="N26" i="69"/>
  <c r="P25" i="69"/>
  <c r="O25" i="69"/>
  <c r="N25" i="69"/>
  <c r="P24" i="69"/>
  <c r="O24" i="69"/>
  <c r="N24" i="69"/>
  <c r="P23" i="69"/>
  <c r="O23" i="69"/>
  <c r="N23" i="69"/>
  <c r="P22" i="69"/>
  <c r="O22" i="69"/>
  <c r="N22" i="69"/>
  <c r="P21" i="69"/>
  <c r="O21" i="69"/>
  <c r="N21" i="69"/>
  <c r="P20" i="69"/>
  <c r="O20" i="69"/>
  <c r="N20" i="69"/>
  <c r="P19" i="69"/>
  <c r="O19" i="69"/>
  <c r="N19" i="69"/>
  <c r="P18" i="69"/>
  <c r="O18" i="69"/>
  <c r="N18" i="69"/>
  <c r="P17" i="69"/>
  <c r="O17" i="69"/>
  <c r="N17" i="69"/>
  <c r="P16" i="69"/>
  <c r="O16" i="69"/>
  <c r="N16" i="69"/>
  <c r="P15" i="69"/>
  <c r="O15" i="69"/>
  <c r="N15" i="69"/>
  <c r="P14" i="69"/>
  <c r="O14" i="69"/>
  <c r="N14" i="69"/>
  <c r="P13" i="69"/>
  <c r="O13" i="69"/>
  <c r="N13" i="69"/>
  <c r="P12" i="69"/>
  <c r="O12" i="69"/>
  <c r="N12" i="69"/>
  <c r="P11" i="69"/>
  <c r="O11" i="69"/>
  <c r="N11" i="69"/>
  <c r="L37" i="69"/>
  <c r="K37" i="69"/>
  <c r="J37" i="69"/>
  <c r="L36" i="69"/>
  <c r="K36" i="69"/>
  <c r="J36" i="69"/>
  <c r="L35" i="69"/>
  <c r="K35" i="69"/>
  <c r="J35" i="69"/>
  <c r="L34" i="69"/>
  <c r="K34" i="69"/>
  <c r="J34" i="69"/>
  <c r="L33" i="69"/>
  <c r="K33" i="69"/>
  <c r="J33" i="69"/>
  <c r="L32" i="69"/>
  <c r="K32" i="69"/>
  <c r="J32" i="69"/>
  <c r="L31" i="69"/>
  <c r="K31" i="69"/>
  <c r="J31" i="69"/>
  <c r="L30" i="69"/>
  <c r="K30" i="69"/>
  <c r="J30" i="69"/>
  <c r="L29" i="69"/>
  <c r="K29" i="69"/>
  <c r="J29" i="69"/>
  <c r="L28" i="69"/>
  <c r="K28" i="69"/>
  <c r="J28" i="69"/>
  <c r="L27" i="69"/>
  <c r="K27" i="69"/>
  <c r="J27" i="69"/>
  <c r="L26" i="69"/>
  <c r="K26" i="69"/>
  <c r="J26" i="69"/>
  <c r="L25" i="69"/>
  <c r="K25" i="69"/>
  <c r="J25" i="69"/>
  <c r="L24" i="69"/>
  <c r="K24" i="69"/>
  <c r="J24" i="69"/>
  <c r="L23" i="69"/>
  <c r="K23" i="69"/>
  <c r="J23" i="69"/>
  <c r="L22" i="69"/>
  <c r="K22" i="69"/>
  <c r="J22" i="69"/>
  <c r="L21" i="69"/>
  <c r="K21" i="69"/>
  <c r="J21" i="69"/>
  <c r="L20" i="69"/>
  <c r="K20" i="69"/>
  <c r="J20" i="69"/>
  <c r="L19" i="69"/>
  <c r="K19" i="69"/>
  <c r="J19" i="69"/>
  <c r="L18" i="69"/>
  <c r="K18" i="69"/>
  <c r="J18" i="69"/>
  <c r="L17" i="69"/>
  <c r="K17" i="69"/>
  <c r="J17" i="69"/>
  <c r="L16" i="69"/>
  <c r="K16" i="69"/>
  <c r="J16" i="69"/>
  <c r="L15" i="69"/>
  <c r="K15" i="69"/>
  <c r="J15" i="69"/>
  <c r="L14" i="69"/>
  <c r="K14" i="69"/>
  <c r="J14" i="69"/>
  <c r="L13" i="69"/>
  <c r="K13" i="69"/>
  <c r="J13" i="69"/>
  <c r="L12" i="69"/>
  <c r="K12" i="69"/>
  <c r="J12" i="69"/>
  <c r="L11" i="69"/>
  <c r="K11" i="69"/>
  <c r="J11" i="69"/>
  <c r="H37" i="69"/>
  <c r="G37" i="69"/>
  <c r="F37" i="69"/>
  <c r="H36" i="69"/>
  <c r="G36" i="69"/>
  <c r="F36" i="69"/>
  <c r="H35" i="69"/>
  <c r="G35" i="69"/>
  <c r="F35" i="69"/>
  <c r="H34" i="69"/>
  <c r="G34" i="69"/>
  <c r="F34" i="69"/>
  <c r="H33" i="69"/>
  <c r="G33" i="69"/>
  <c r="F33" i="69"/>
  <c r="H32" i="69"/>
  <c r="G32" i="69"/>
  <c r="F32" i="69"/>
  <c r="H31" i="69"/>
  <c r="G31" i="69"/>
  <c r="F31" i="69"/>
  <c r="H30" i="69"/>
  <c r="G30" i="69"/>
  <c r="F30" i="69"/>
  <c r="H29" i="69"/>
  <c r="G29" i="69"/>
  <c r="F29" i="69"/>
  <c r="H28" i="69"/>
  <c r="G28" i="69"/>
  <c r="F28" i="69"/>
  <c r="H27" i="69"/>
  <c r="G27" i="69"/>
  <c r="F27" i="69"/>
  <c r="H26" i="69"/>
  <c r="G26" i="69"/>
  <c r="F26" i="69"/>
  <c r="H25" i="69"/>
  <c r="G25" i="69"/>
  <c r="F25" i="69"/>
  <c r="H24" i="69"/>
  <c r="G24" i="69"/>
  <c r="F24" i="69"/>
  <c r="H23" i="69"/>
  <c r="G23" i="69"/>
  <c r="F23" i="69"/>
  <c r="H22" i="69"/>
  <c r="G22" i="69"/>
  <c r="F22" i="69"/>
  <c r="H21" i="69"/>
  <c r="G21" i="69"/>
  <c r="F21" i="69"/>
  <c r="H20" i="69"/>
  <c r="G20" i="69"/>
  <c r="F20" i="69"/>
  <c r="H19" i="69"/>
  <c r="G19" i="69"/>
  <c r="F19" i="69"/>
  <c r="H18" i="69"/>
  <c r="G18" i="69"/>
  <c r="F18" i="69"/>
  <c r="H17" i="69"/>
  <c r="G17" i="69"/>
  <c r="F17" i="69"/>
  <c r="H16" i="69"/>
  <c r="G16" i="69"/>
  <c r="F16" i="69"/>
  <c r="H15" i="69"/>
  <c r="G15" i="69"/>
  <c r="F15" i="69"/>
  <c r="H14" i="69"/>
  <c r="G14" i="69"/>
  <c r="F14" i="69"/>
  <c r="H13" i="69"/>
  <c r="G13" i="69"/>
  <c r="F13" i="69"/>
  <c r="H12" i="69"/>
  <c r="G12" i="69"/>
  <c r="F12" i="69"/>
  <c r="H11" i="69"/>
  <c r="G11" i="69"/>
  <c r="F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B18" i="69"/>
  <c r="C18" i="69"/>
  <c r="D18" i="69"/>
  <c r="B19" i="69"/>
  <c r="C19" i="69"/>
  <c r="D19" i="69"/>
  <c r="B20" i="69"/>
  <c r="C20" i="69"/>
  <c r="D20" i="69"/>
  <c r="B21" i="69"/>
  <c r="C21" i="69"/>
  <c r="D21" i="69"/>
  <c r="B22" i="69"/>
  <c r="C22" i="69"/>
  <c r="D22" i="69"/>
  <c r="B23" i="69"/>
  <c r="C23" i="69"/>
  <c r="D23" i="69"/>
  <c r="B24" i="69"/>
  <c r="C24" i="69"/>
  <c r="D24" i="69"/>
  <c r="B25" i="69"/>
  <c r="C25" i="69"/>
  <c r="D25" i="69"/>
  <c r="B26" i="69"/>
  <c r="C26" i="69"/>
  <c r="D26" i="69"/>
  <c r="B27" i="69"/>
  <c r="C27" i="69"/>
  <c r="D27" i="69"/>
  <c r="B28" i="69"/>
  <c r="C28" i="69"/>
  <c r="D28" i="69"/>
  <c r="B29" i="69"/>
  <c r="C29" i="69"/>
  <c r="D29" i="69"/>
  <c r="B30" i="69"/>
  <c r="C30" i="69"/>
  <c r="D30" i="69"/>
  <c r="B31" i="69"/>
  <c r="C31" i="69"/>
  <c r="D31" i="69"/>
  <c r="B32" i="69"/>
  <c r="C32" i="69"/>
  <c r="D32" i="69"/>
  <c r="B33" i="69"/>
  <c r="C33" i="69"/>
  <c r="D33" i="69"/>
  <c r="B34" i="69"/>
  <c r="C34" i="69"/>
  <c r="D34" i="69"/>
  <c r="B35" i="69"/>
  <c r="C35" i="69"/>
  <c r="D35" i="69"/>
  <c r="B36" i="69"/>
  <c r="C36" i="69"/>
  <c r="D36" i="69"/>
  <c r="B37" i="69"/>
  <c r="C37" i="69"/>
  <c r="D37" i="69"/>
  <c r="D11" i="69"/>
  <c r="C11" i="69"/>
  <c r="B11" i="69"/>
  <c r="AB9" i="70"/>
  <c r="AA9" i="70"/>
  <c r="Z9" i="70"/>
  <c r="X9" i="70"/>
  <c r="W9" i="70"/>
  <c r="V9" i="70"/>
  <c r="T9" i="70"/>
  <c r="S9" i="70"/>
  <c r="R9" i="70"/>
  <c r="P9" i="70"/>
  <c r="O9" i="70"/>
  <c r="N9" i="70"/>
  <c r="L9" i="70"/>
  <c r="K9" i="70"/>
  <c r="J9" i="70"/>
  <c r="H9" i="70"/>
  <c r="G9" i="70"/>
  <c r="F9" i="70"/>
  <c r="D9" i="70"/>
  <c r="C9" i="70"/>
  <c r="B9" i="70"/>
  <c r="AB9" i="68"/>
  <c r="AA9" i="68"/>
  <c r="Z9" i="68"/>
  <c r="X9" i="68"/>
  <c r="W9" i="68"/>
  <c r="V9" i="68"/>
  <c r="T9" i="68"/>
  <c r="S9" i="68"/>
  <c r="R9" i="68"/>
  <c r="P9" i="68"/>
  <c r="O9" i="68"/>
  <c r="N9" i="68"/>
  <c r="L9" i="68"/>
  <c r="K9" i="68"/>
  <c r="J9" i="68"/>
  <c r="H9" i="68"/>
  <c r="G9" i="68"/>
  <c r="F9" i="68"/>
  <c r="D9" i="68"/>
  <c r="C9" i="68"/>
  <c r="B9" i="68"/>
  <c r="AB9" i="67"/>
  <c r="AA9" i="67"/>
  <c r="Z9" i="67"/>
  <c r="X9" i="67"/>
  <c r="W9" i="67"/>
  <c r="V9" i="67"/>
  <c r="T9" i="67"/>
  <c r="S9" i="67"/>
  <c r="R9" i="67"/>
  <c r="P9" i="67"/>
  <c r="O9" i="67"/>
  <c r="N9" i="67"/>
  <c r="L9" i="67"/>
  <c r="K9" i="67"/>
  <c r="J9" i="67"/>
  <c r="H9" i="67"/>
  <c r="G9" i="67"/>
  <c r="F9" i="67"/>
  <c r="D9" i="67"/>
  <c r="C9" i="67"/>
  <c r="B9" i="67"/>
  <c r="AB43" i="62"/>
  <c r="AA43" i="62"/>
  <c r="Z43" i="62"/>
  <c r="X43" i="62"/>
  <c r="W43" i="62"/>
  <c r="V43" i="62"/>
  <c r="T43" i="62"/>
  <c r="S43" i="62"/>
  <c r="R43" i="62"/>
  <c r="P43" i="62"/>
  <c r="O43" i="62"/>
  <c r="N43" i="62"/>
  <c r="L43" i="62"/>
  <c r="K43" i="62"/>
  <c r="J43" i="62"/>
  <c r="H43" i="62"/>
  <c r="G43" i="62"/>
  <c r="F43" i="62"/>
  <c r="D43" i="62"/>
  <c r="C43" i="62"/>
  <c r="B43" i="62"/>
  <c r="AB42" i="62"/>
  <c r="AA42" i="62"/>
  <c r="Z42" i="62"/>
  <c r="X42" i="62"/>
  <c r="W42" i="62"/>
  <c r="V42" i="62"/>
  <c r="T42" i="62"/>
  <c r="S42" i="62"/>
  <c r="R42" i="62"/>
  <c r="P42" i="62"/>
  <c r="O42" i="62"/>
  <c r="N42" i="62"/>
  <c r="L42" i="62"/>
  <c r="K42" i="62"/>
  <c r="J42" i="62"/>
  <c r="H42" i="62"/>
  <c r="G42" i="62"/>
  <c r="F42" i="62"/>
  <c r="D42" i="62"/>
  <c r="C42" i="62"/>
  <c r="B42" i="62"/>
  <c r="AB38" i="62"/>
  <c r="AA38" i="62"/>
  <c r="Z38" i="62"/>
  <c r="X38" i="62"/>
  <c r="W38" i="62"/>
  <c r="V38" i="62"/>
  <c r="T38" i="62"/>
  <c r="S38" i="62"/>
  <c r="R38" i="62"/>
  <c r="P38" i="62"/>
  <c r="O38" i="62"/>
  <c r="N38" i="62"/>
  <c r="L38" i="62"/>
  <c r="K38" i="62"/>
  <c r="J38" i="62"/>
  <c r="H38" i="62"/>
  <c r="G38" i="62"/>
  <c r="F38" i="62"/>
  <c r="D38" i="62"/>
  <c r="C38" i="62"/>
  <c r="B38" i="62"/>
  <c r="AB37" i="62"/>
  <c r="AA37" i="62"/>
  <c r="Z37" i="62"/>
  <c r="X37" i="62"/>
  <c r="W37" i="62"/>
  <c r="V37" i="62"/>
  <c r="T37" i="62"/>
  <c r="S37" i="62"/>
  <c r="R37" i="62"/>
  <c r="P37" i="62"/>
  <c r="O37" i="62"/>
  <c r="N37" i="62"/>
  <c r="L37" i="62"/>
  <c r="K37" i="62"/>
  <c r="J37" i="62"/>
  <c r="H37" i="62"/>
  <c r="G37" i="62"/>
  <c r="F37" i="62"/>
  <c r="D37" i="62"/>
  <c r="C37" i="62"/>
  <c r="B37" i="62"/>
  <c r="AB36" i="62"/>
  <c r="AA36" i="62"/>
  <c r="Z36" i="62"/>
  <c r="X36" i="62"/>
  <c r="W36" i="62"/>
  <c r="V36" i="62"/>
  <c r="T36" i="62"/>
  <c r="S36" i="62"/>
  <c r="R36" i="62"/>
  <c r="P36" i="62"/>
  <c r="O36" i="62"/>
  <c r="N36" i="62"/>
  <c r="L36" i="62"/>
  <c r="K36" i="62"/>
  <c r="J36" i="62"/>
  <c r="H36" i="62"/>
  <c r="G36" i="62"/>
  <c r="F36" i="62"/>
  <c r="D36" i="62"/>
  <c r="C36" i="62"/>
  <c r="B36" i="62"/>
  <c r="C36" i="61"/>
  <c r="D36" i="61"/>
  <c r="F36" i="61"/>
  <c r="G36" i="61"/>
  <c r="H36" i="61"/>
  <c r="J36" i="61"/>
  <c r="K36" i="61"/>
  <c r="L36" i="61"/>
  <c r="N36" i="61"/>
  <c r="O36" i="61"/>
  <c r="P36" i="61"/>
  <c r="R36" i="61"/>
  <c r="S36" i="61"/>
  <c r="T36" i="61"/>
  <c r="V36" i="61"/>
  <c r="W36" i="61"/>
  <c r="X36" i="61"/>
  <c r="Z36" i="61"/>
  <c r="AA36" i="61"/>
  <c r="AB36" i="61"/>
  <c r="C37" i="61"/>
  <c r="D37" i="61"/>
  <c r="F37" i="61"/>
  <c r="G37" i="61"/>
  <c r="H37" i="61"/>
  <c r="J37" i="61"/>
  <c r="K37" i="61"/>
  <c r="L37" i="61"/>
  <c r="N37" i="61"/>
  <c r="O37" i="61"/>
  <c r="P37" i="61"/>
  <c r="R37" i="61"/>
  <c r="S37" i="61"/>
  <c r="T37" i="61"/>
  <c r="V37" i="61"/>
  <c r="W37" i="61"/>
  <c r="X37" i="61"/>
  <c r="Z37" i="61"/>
  <c r="AA37" i="61"/>
  <c r="AB37" i="61"/>
  <c r="C38" i="61"/>
  <c r="D38" i="61"/>
  <c r="F38" i="61"/>
  <c r="G38" i="61"/>
  <c r="H38" i="61"/>
  <c r="J38" i="61"/>
  <c r="K38" i="61"/>
  <c r="L38" i="61"/>
  <c r="N38" i="61"/>
  <c r="O38" i="61"/>
  <c r="P38" i="61"/>
  <c r="R38" i="61"/>
  <c r="S38" i="61"/>
  <c r="T38" i="61"/>
  <c r="V38" i="61"/>
  <c r="W38" i="61"/>
  <c r="X38" i="61"/>
  <c r="Z38" i="61"/>
  <c r="AA38" i="61"/>
  <c r="AB38" i="61"/>
  <c r="C42" i="61"/>
  <c r="D42" i="61"/>
  <c r="F42" i="61"/>
  <c r="G42" i="61"/>
  <c r="H42" i="61"/>
  <c r="J42" i="61"/>
  <c r="K42" i="61"/>
  <c r="L42" i="61"/>
  <c r="N42" i="61"/>
  <c r="O42" i="61"/>
  <c r="P42" i="61"/>
  <c r="R42" i="61"/>
  <c r="S42" i="61"/>
  <c r="T42" i="61"/>
  <c r="V42" i="61"/>
  <c r="W42" i="61"/>
  <c r="X42" i="61"/>
  <c r="Z42" i="61"/>
  <c r="AA42" i="61"/>
  <c r="AB42" i="61"/>
  <c r="C43" i="61"/>
  <c r="D43" i="61"/>
  <c r="F43" i="61"/>
  <c r="G43" i="61"/>
  <c r="H43" i="61"/>
  <c r="J43" i="61"/>
  <c r="K43" i="61"/>
  <c r="L43" i="61"/>
  <c r="N43" i="61"/>
  <c r="O43" i="61"/>
  <c r="P43" i="61"/>
  <c r="R43" i="61"/>
  <c r="S43" i="61"/>
  <c r="T43" i="61"/>
  <c r="V43" i="61"/>
  <c r="W43" i="61"/>
  <c r="X43" i="61"/>
  <c r="Z43" i="61"/>
  <c r="AA43" i="61"/>
  <c r="AB43" i="61"/>
  <c r="B36" i="61"/>
  <c r="B37" i="61"/>
  <c r="B38" i="61"/>
  <c r="B42" i="61"/>
  <c r="B43" i="61"/>
  <c r="AB43" i="63"/>
  <c r="AA43" i="63"/>
  <c r="Z43" i="63"/>
  <c r="AB42" i="63"/>
  <c r="AA42" i="63"/>
  <c r="Z42" i="63"/>
  <c r="AB38" i="63"/>
  <c r="AA38" i="63"/>
  <c r="Z38" i="63"/>
  <c r="AB37" i="63"/>
  <c r="AA37" i="63"/>
  <c r="Z37" i="63"/>
  <c r="AB36" i="63"/>
  <c r="AA36" i="63"/>
  <c r="Z36" i="63"/>
  <c r="X43" i="63"/>
  <c r="W43" i="63"/>
  <c r="V43" i="63"/>
  <c r="X42" i="63"/>
  <c r="W42" i="63"/>
  <c r="V42" i="63"/>
  <c r="X38" i="63"/>
  <c r="W38" i="63"/>
  <c r="V38" i="63"/>
  <c r="X37" i="63"/>
  <c r="W37" i="63"/>
  <c r="V37" i="63"/>
  <c r="X36" i="63"/>
  <c r="W36" i="63"/>
  <c r="V36" i="63"/>
  <c r="T43" i="63"/>
  <c r="S43" i="63"/>
  <c r="R43" i="63"/>
  <c r="T42" i="63"/>
  <c r="S42" i="63"/>
  <c r="R42" i="63"/>
  <c r="T38" i="63"/>
  <c r="S38" i="63"/>
  <c r="R38" i="63"/>
  <c r="T37" i="63"/>
  <c r="S37" i="63"/>
  <c r="R37" i="63"/>
  <c r="T36" i="63"/>
  <c r="S36" i="63"/>
  <c r="R36" i="63"/>
  <c r="P43" i="63"/>
  <c r="O43" i="63"/>
  <c r="N43" i="63"/>
  <c r="P42" i="63"/>
  <c r="O42" i="63"/>
  <c r="N42" i="63"/>
  <c r="P38" i="63"/>
  <c r="O38" i="63"/>
  <c r="N38" i="63"/>
  <c r="P37" i="63"/>
  <c r="O37" i="63"/>
  <c r="N37" i="63"/>
  <c r="P36" i="63"/>
  <c r="O36" i="63"/>
  <c r="N36" i="63"/>
  <c r="L43" i="63"/>
  <c r="K43" i="63"/>
  <c r="J43" i="63"/>
  <c r="L42" i="63"/>
  <c r="K42" i="63"/>
  <c r="J42" i="63"/>
  <c r="L38" i="63"/>
  <c r="K38" i="63"/>
  <c r="J38" i="63"/>
  <c r="L37" i="63"/>
  <c r="K37" i="63"/>
  <c r="J37" i="63"/>
  <c r="L36" i="63"/>
  <c r="K36" i="63"/>
  <c r="J36" i="63"/>
  <c r="H43" i="63"/>
  <c r="G43" i="63"/>
  <c r="F43" i="63"/>
  <c r="H42" i="63"/>
  <c r="G42" i="63"/>
  <c r="F42" i="63"/>
  <c r="H38" i="63"/>
  <c r="G38" i="63"/>
  <c r="F38" i="63"/>
  <c r="H37" i="63"/>
  <c r="G37" i="63"/>
  <c r="F37" i="63"/>
  <c r="H36" i="63"/>
  <c r="G36" i="63"/>
  <c r="F36" i="63"/>
  <c r="C36" i="63"/>
  <c r="D36" i="63"/>
  <c r="C37" i="63"/>
  <c r="D37" i="63"/>
  <c r="C38" i="63"/>
  <c r="D38" i="63"/>
  <c r="C42" i="63"/>
  <c r="D42" i="63"/>
  <c r="C43" i="63"/>
  <c r="D43" i="63"/>
  <c r="B36" i="63"/>
  <c r="B37" i="63"/>
  <c r="B38" i="63"/>
  <c r="B42" i="63"/>
  <c r="B43" i="63"/>
  <c r="AB21" i="64"/>
  <c r="AA21" i="64"/>
  <c r="Z21" i="64"/>
  <c r="X21" i="64"/>
  <c r="W21" i="64"/>
  <c r="V21" i="64"/>
  <c r="T21" i="64"/>
  <c r="S21" i="64"/>
  <c r="R21" i="64"/>
  <c r="P21" i="64"/>
  <c r="O21" i="64"/>
  <c r="N21" i="64"/>
  <c r="L21" i="64"/>
  <c r="K21" i="64"/>
  <c r="J21" i="64"/>
  <c r="H21" i="64"/>
  <c r="G21" i="64"/>
  <c r="F21" i="64"/>
  <c r="D21" i="64"/>
  <c r="C21" i="64"/>
  <c r="B21" i="64"/>
  <c r="AB15" i="64"/>
  <c r="AA15" i="64"/>
  <c r="AA9" i="64" s="1"/>
  <c r="Z15" i="64"/>
  <c r="X15" i="64"/>
  <c r="W15" i="64"/>
  <c r="V15" i="64"/>
  <c r="T15" i="64"/>
  <c r="S15" i="64"/>
  <c r="R15" i="64"/>
  <c r="P15" i="64"/>
  <c r="P9" i="64" s="1"/>
  <c r="O15" i="64"/>
  <c r="N15" i="64"/>
  <c r="L15" i="64"/>
  <c r="K15" i="64"/>
  <c r="J15" i="64"/>
  <c r="H15" i="64"/>
  <c r="G15" i="64"/>
  <c r="F15" i="64"/>
  <c r="F9" i="64" s="1"/>
  <c r="D15" i="64"/>
  <c r="C15" i="64"/>
  <c r="B15" i="64"/>
  <c r="AB12" i="64"/>
  <c r="AA12" i="64"/>
  <c r="Z12" i="64"/>
  <c r="X12" i="64"/>
  <c r="W12" i="64"/>
  <c r="V12" i="64"/>
  <c r="T12" i="64"/>
  <c r="S12" i="64"/>
  <c r="R12" i="64"/>
  <c r="P12" i="64"/>
  <c r="O12" i="64"/>
  <c r="N12" i="64"/>
  <c r="L12" i="64"/>
  <c r="K12" i="64"/>
  <c r="J12" i="64"/>
  <c r="H12" i="64"/>
  <c r="G12" i="64"/>
  <c r="F12" i="64"/>
  <c r="D12" i="64"/>
  <c r="C12" i="64"/>
  <c r="B12" i="64"/>
  <c r="AB11" i="64"/>
  <c r="AA11" i="64"/>
  <c r="Z11" i="64"/>
  <c r="X11" i="64"/>
  <c r="W11" i="64"/>
  <c r="V11" i="64"/>
  <c r="T11" i="64"/>
  <c r="S11" i="64"/>
  <c r="R11" i="64"/>
  <c r="P11" i="64"/>
  <c r="O11" i="64"/>
  <c r="N11" i="64"/>
  <c r="L11" i="64"/>
  <c r="K11" i="64"/>
  <c r="J11" i="64"/>
  <c r="H11" i="64"/>
  <c r="G11" i="64"/>
  <c r="F11" i="64"/>
  <c r="D11" i="64"/>
  <c r="C11" i="64"/>
  <c r="B11" i="64"/>
  <c r="AB10" i="64"/>
  <c r="AA10" i="64"/>
  <c r="Z10" i="64"/>
  <c r="X10" i="64"/>
  <c r="W10" i="64"/>
  <c r="V10" i="64"/>
  <c r="T10" i="64"/>
  <c r="S10" i="64"/>
  <c r="R10" i="64"/>
  <c r="P10" i="64"/>
  <c r="O10" i="64"/>
  <c r="N10" i="64"/>
  <c r="L10" i="64"/>
  <c r="K10" i="64"/>
  <c r="J10" i="64"/>
  <c r="H10" i="64"/>
  <c r="G10" i="64"/>
  <c r="F10" i="64"/>
  <c r="D10" i="64"/>
  <c r="C10" i="64"/>
  <c r="B10" i="64"/>
  <c r="L9" i="64"/>
  <c r="AB22" i="63"/>
  <c r="AA22" i="63"/>
  <c r="Z22" i="63"/>
  <c r="X22" i="63"/>
  <c r="W22" i="63"/>
  <c r="V22" i="63"/>
  <c r="V10" i="63" s="1"/>
  <c r="T22" i="63"/>
  <c r="S22" i="63"/>
  <c r="R22" i="63"/>
  <c r="P22" i="63"/>
  <c r="O22" i="63"/>
  <c r="N22" i="63"/>
  <c r="L22" i="63"/>
  <c r="K22" i="63"/>
  <c r="J22" i="63"/>
  <c r="H22" i="63"/>
  <c r="G22" i="63"/>
  <c r="F22" i="63"/>
  <c r="D22" i="63"/>
  <c r="C22" i="63"/>
  <c r="B22" i="63"/>
  <c r="AB16" i="63"/>
  <c r="AA16" i="63"/>
  <c r="Z16" i="63"/>
  <c r="X16" i="63"/>
  <c r="W16" i="63"/>
  <c r="V16" i="63"/>
  <c r="T16" i="63"/>
  <c r="S16" i="63"/>
  <c r="R16" i="63"/>
  <c r="P16" i="63"/>
  <c r="O16" i="63"/>
  <c r="N16" i="63"/>
  <c r="L16" i="63"/>
  <c r="K16" i="63"/>
  <c r="J16" i="63"/>
  <c r="H16" i="63"/>
  <c r="G16" i="63"/>
  <c r="F16" i="63"/>
  <c r="D16" i="63"/>
  <c r="C16" i="63"/>
  <c r="B16" i="63"/>
  <c r="AB13" i="63"/>
  <c r="AA13" i="63"/>
  <c r="Z13" i="63"/>
  <c r="X13" i="63"/>
  <c r="W13" i="63"/>
  <c r="V13" i="63"/>
  <c r="T13" i="63"/>
  <c r="S13" i="63"/>
  <c r="R13" i="63"/>
  <c r="P13" i="63"/>
  <c r="O13" i="63"/>
  <c r="N13" i="63"/>
  <c r="L13" i="63"/>
  <c r="K13" i="63"/>
  <c r="J13" i="63"/>
  <c r="H13" i="63"/>
  <c r="G13" i="63"/>
  <c r="F13" i="63"/>
  <c r="D13" i="63"/>
  <c r="C13" i="63"/>
  <c r="B13" i="63"/>
  <c r="AB12" i="63"/>
  <c r="AA12" i="63"/>
  <c r="Z12" i="63"/>
  <c r="X12" i="63"/>
  <c r="W12" i="63"/>
  <c r="V12" i="63"/>
  <c r="T12" i="63"/>
  <c r="S12" i="63"/>
  <c r="R12" i="63"/>
  <c r="P12" i="63"/>
  <c r="O12" i="63"/>
  <c r="N12" i="63"/>
  <c r="L12" i="63"/>
  <c r="K12" i="63"/>
  <c r="J12" i="63"/>
  <c r="H12" i="63"/>
  <c r="G12" i="63"/>
  <c r="F12" i="63"/>
  <c r="D12" i="63"/>
  <c r="C12" i="63"/>
  <c r="B12" i="63"/>
  <c r="AB11" i="63"/>
  <c r="AA11" i="63"/>
  <c r="Z11" i="63"/>
  <c r="X11" i="63"/>
  <c r="W11" i="63"/>
  <c r="V11" i="63"/>
  <c r="T11" i="63"/>
  <c r="S11" i="63"/>
  <c r="R11" i="63"/>
  <c r="P11" i="63"/>
  <c r="O11" i="63"/>
  <c r="N11" i="63"/>
  <c r="L11" i="63"/>
  <c r="K11" i="63"/>
  <c r="J11" i="63"/>
  <c r="H11" i="63"/>
  <c r="G11" i="63"/>
  <c r="F11" i="63"/>
  <c r="D11" i="63"/>
  <c r="C11" i="63"/>
  <c r="B11" i="63"/>
  <c r="AB22" i="62"/>
  <c r="AA22" i="62"/>
  <c r="Z22" i="62"/>
  <c r="X22" i="62"/>
  <c r="W22" i="62"/>
  <c r="V22" i="62"/>
  <c r="T22" i="62"/>
  <c r="S22" i="62"/>
  <c r="R22" i="62"/>
  <c r="P22" i="62"/>
  <c r="O22" i="62"/>
  <c r="N22" i="62"/>
  <c r="L22" i="62"/>
  <c r="K22" i="62"/>
  <c r="J22" i="62"/>
  <c r="H22" i="62"/>
  <c r="G22" i="62"/>
  <c r="F22" i="62"/>
  <c r="D22" i="62"/>
  <c r="C22" i="62"/>
  <c r="B22" i="62"/>
  <c r="AB16" i="62"/>
  <c r="AA16" i="62"/>
  <c r="Z16" i="62"/>
  <c r="X16" i="62"/>
  <c r="W16" i="62"/>
  <c r="V16" i="62"/>
  <c r="T16" i="62"/>
  <c r="S16" i="62"/>
  <c r="R16" i="62"/>
  <c r="P16" i="62"/>
  <c r="O16" i="62"/>
  <c r="N16" i="62"/>
  <c r="L16" i="62"/>
  <c r="K16" i="62"/>
  <c r="J16" i="62"/>
  <c r="H16" i="62"/>
  <c r="G16" i="62"/>
  <c r="F16" i="62"/>
  <c r="D16" i="62"/>
  <c r="C16" i="62"/>
  <c r="B16" i="62"/>
  <c r="AB13" i="62"/>
  <c r="AA13" i="62"/>
  <c r="Z13" i="62"/>
  <c r="X13" i="62"/>
  <c r="W13" i="62"/>
  <c r="V13" i="62"/>
  <c r="T13" i="62"/>
  <c r="S13" i="62"/>
  <c r="R13" i="62"/>
  <c r="P13" i="62"/>
  <c r="O13" i="62"/>
  <c r="N13" i="62"/>
  <c r="L13" i="62"/>
  <c r="K13" i="62"/>
  <c r="J13" i="62"/>
  <c r="H13" i="62"/>
  <c r="G13" i="62"/>
  <c r="F13" i="62"/>
  <c r="D13" i="62"/>
  <c r="C13" i="62"/>
  <c r="B13" i="62"/>
  <c r="AB12" i="62"/>
  <c r="AA12" i="62"/>
  <c r="Z12" i="62"/>
  <c r="X12" i="62"/>
  <c r="W12" i="62"/>
  <c r="V12" i="62"/>
  <c r="T12" i="62"/>
  <c r="S12" i="62"/>
  <c r="R12" i="62"/>
  <c r="P12" i="62"/>
  <c r="O12" i="62"/>
  <c r="N12" i="62"/>
  <c r="L12" i="62"/>
  <c r="K12" i="62"/>
  <c r="J12" i="62"/>
  <c r="H12" i="62"/>
  <c r="G12" i="62"/>
  <c r="F12" i="62"/>
  <c r="D12" i="62"/>
  <c r="C12" i="62"/>
  <c r="B12" i="62"/>
  <c r="AB11" i="62"/>
  <c r="AA11" i="62"/>
  <c r="Z11" i="62"/>
  <c r="X11" i="62"/>
  <c r="W11" i="62"/>
  <c r="V11" i="62"/>
  <c r="T11" i="62"/>
  <c r="S11" i="62"/>
  <c r="R11" i="62"/>
  <c r="P11" i="62"/>
  <c r="O11" i="62"/>
  <c r="N11" i="62"/>
  <c r="L11" i="62"/>
  <c r="K11" i="62"/>
  <c r="J11" i="62"/>
  <c r="H11" i="62"/>
  <c r="G11" i="62"/>
  <c r="F11" i="62"/>
  <c r="D11" i="62"/>
  <c r="C11" i="62"/>
  <c r="B11" i="62"/>
  <c r="AB22" i="61"/>
  <c r="AA22" i="61"/>
  <c r="Z22" i="61"/>
  <c r="X22" i="61"/>
  <c r="W22" i="61"/>
  <c r="V22" i="61"/>
  <c r="T22" i="61"/>
  <c r="S22" i="61"/>
  <c r="R22" i="61"/>
  <c r="P22" i="61"/>
  <c r="O22" i="61"/>
  <c r="N22" i="61"/>
  <c r="L22" i="61"/>
  <c r="K22" i="61"/>
  <c r="J22" i="61"/>
  <c r="H22" i="61"/>
  <c r="G22" i="61"/>
  <c r="F22" i="61"/>
  <c r="D22" i="61"/>
  <c r="C22" i="61"/>
  <c r="B22" i="61"/>
  <c r="AB16" i="61"/>
  <c r="AA16" i="61"/>
  <c r="Z16" i="61"/>
  <c r="X16" i="61"/>
  <c r="W16" i="61"/>
  <c r="V16" i="61"/>
  <c r="T16" i="61"/>
  <c r="S16" i="61"/>
  <c r="R16" i="61"/>
  <c r="P16" i="61"/>
  <c r="O16" i="61"/>
  <c r="N16" i="61"/>
  <c r="L16" i="61"/>
  <c r="K16" i="61"/>
  <c r="J16" i="61"/>
  <c r="H16" i="61"/>
  <c r="G16" i="61"/>
  <c r="F16" i="61"/>
  <c r="D16" i="61"/>
  <c r="C16" i="61"/>
  <c r="B16" i="61"/>
  <c r="AB13" i="61"/>
  <c r="AA13" i="61"/>
  <c r="Z13" i="61"/>
  <c r="X13" i="61"/>
  <c r="W13" i="61"/>
  <c r="V13" i="61"/>
  <c r="T13" i="61"/>
  <c r="S13" i="61"/>
  <c r="R13" i="61"/>
  <c r="P13" i="61"/>
  <c r="O13" i="61"/>
  <c r="N13" i="61"/>
  <c r="L13" i="61"/>
  <c r="K13" i="61"/>
  <c r="J13" i="61"/>
  <c r="H13" i="61"/>
  <c r="G13" i="61"/>
  <c r="F13" i="61"/>
  <c r="D13" i="61"/>
  <c r="C13" i="61"/>
  <c r="B13" i="61"/>
  <c r="AB12" i="61"/>
  <c r="AA12" i="61"/>
  <c r="Z12" i="61"/>
  <c r="X12" i="61"/>
  <c r="W12" i="61"/>
  <c r="V12" i="61"/>
  <c r="T12" i="61"/>
  <c r="S12" i="61"/>
  <c r="R12" i="61"/>
  <c r="P12" i="61"/>
  <c r="O12" i="61"/>
  <c r="N12" i="61"/>
  <c r="L12" i="61"/>
  <c r="K12" i="61"/>
  <c r="J12" i="61"/>
  <c r="H12" i="61"/>
  <c r="G12" i="61"/>
  <c r="F12" i="61"/>
  <c r="D12" i="61"/>
  <c r="C12" i="61"/>
  <c r="B12" i="61"/>
  <c r="AB11" i="61"/>
  <c r="AA11" i="61"/>
  <c r="Z11" i="61"/>
  <c r="X11" i="61"/>
  <c r="W11" i="61"/>
  <c r="V11" i="61"/>
  <c r="T11" i="61"/>
  <c r="S11" i="61"/>
  <c r="R11" i="61"/>
  <c r="P11" i="61"/>
  <c r="O11" i="61"/>
  <c r="N11" i="61"/>
  <c r="L11" i="61"/>
  <c r="K11" i="61"/>
  <c r="J11" i="61"/>
  <c r="H11" i="61"/>
  <c r="G11" i="61"/>
  <c r="F11" i="61"/>
  <c r="D11" i="61"/>
  <c r="C11" i="61"/>
  <c r="B11" i="61"/>
  <c r="L10" i="61"/>
  <c r="B23" i="8"/>
  <c r="C23" i="8"/>
  <c r="E23" i="8"/>
  <c r="F23" i="8"/>
  <c r="G23" i="8"/>
  <c r="H23" i="8"/>
  <c r="I23" i="8"/>
  <c r="J23" i="8"/>
  <c r="K23" i="8"/>
  <c r="L23" i="8"/>
  <c r="M23" i="8"/>
  <c r="B24" i="8"/>
  <c r="C24" i="8"/>
  <c r="E24" i="8"/>
  <c r="F24" i="8"/>
  <c r="G24" i="8"/>
  <c r="H24" i="8"/>
  <c r="I24" i="8"/>
  <c r="J24" i="8"/>
  <c r="K24" i="8"/>
  <c r="L24" i="8"/>
  <c r="M24" i="8"/>
  <c r="B25" i="8"/>
  <c r="C25" i="8"/>
  <c r="E25" i="8"/>
  <c r="F25" i="8"/>
  <c r="G25" i="8"/>
  <c r="H25" i="8"/>
  <c r="I25" i="8"/>
  <c r="J25" i="8"/>
  <c r="K25" i="8"/>
  <c r="L25" i="8"/>
  <c r="M25" i="8"/>
  <c r="B28" i="8"/>
  <c r="C28" i="8"/>
  <c r="E28" i="8"/>
  <c r="F28" i="8"/>
  <c r="G28" i="8"/>
  <c r="H28" i="8"/>
  <c r="I28" i="8"/>
  <c r="J28" i="8"/>
  <c r="K28" i="8"/>
  <c r="L28" i="8"/>
  <c r="M28" i="8"/>
  <c r="B29" i="8"/>
  <c r="C29" i="8"/>
  <c r="E29" i="8"/>
  <c r="F29" i="8"/>
  <c r="G29" i="8"/>
  <c r="H29" i="8"/>
  <c r="I29" i="8"/>
  <c r="J29" i="8"/>
  <c r="K29" i="8"/>
  <c r="L29" i="8"/>
  <c r="M29" i="8"/>
  <c r="B30" i="8"/>
  <c r="C30" i="8"/>
  <c r="D30" i="8"/>
  <c r="E30" i="8"/>
  <c r="F30" i="8"/>
  <c r="G30" i="8"/>
  <c r="H30" i="8"/>
  <c r="I30" i="8"/>
  <c r="J30" i="8"/>
  <c r="K30" i="8"/>
  <c r="L30" i="8"/>
  <c r="M30" i="8"/>
  <c r="B34" i="8"/>
  <c r="C34" i="8"/>
  <c r="D34" i="8"/>
  <c r="E34" i="8"/>
  <c r="F34" i="8"/>
  <c r="G34" i="8"/>
  <c r="H34" i="8"/>
  <c r="I34" i="8"/>
  <c r="J34" i="8"/>
  <c r="K34" i="8"/>
  <c r="L34" i="8"/>
  <c r="M34" i="8"/>
  <c r="B35" i="8"/>
  <c r="C35" i="8"/>
  <c r="D35" i="8"/>
  <c r="E35" i="8"/>
  <c r="F35" i="8"/>
  <c r="G35" i="8"/>
  <c r="H35" i="8"/>
  <c r="I35" i="8"/>
  <c r="J35" i="8"/>
  <c r="K35" i="8"/>
  <c r="L35" i="8"/>
  <c r="M35" i="8"/>
  <c r="B36" i="8"/>
  <c r="C36" i="8"/>
  <c r="D36" i="8"/>
  <c r="E36" i="8"/>
  <c r="F36" i="8"/>
  <c r="G36" i="8"/>
  <c r="H36" i="8"/>
  <c r="I36" i="8"/>
  <c r="J36" i="8"/>
  <c r="K36" i="8"/>
  <c r="L36" i="8"/>
  <c r="M36" i="8"/>
  <c r="B39" i="8"/>
  <c r="C39" i="8"/>
  <c r="D39" i="8"/>
  <c r="E39" i="8"/>
  <c r="F39" i="8"/>
  <c r="G39" i="8"/>
  <c r="H39" i="8"/>
  <c r="I39" i="8"/>
  <c r="J39" i="8"/>
  <c r="K39" i="8"/>
  <c r="L39" i="8"/>
  <c r="M39" i="8"/>
  <c r="B40" i="8"/>
  <c r="C40" i="8"/>
  <c r="D40" i="8"/>
  <c r="E40" i="8"/>
  <c r="F40" i="8"/>
  <c r="G40" i="8"/>
  <c r="H40" i="8"/>
  <c r="I40" i="8"/>
  <c r="J40" i="8"/>
  <c r="K40" i="8"/>
  <c r="L40" i="8"/>
  <c r="M40" i="8"/>
  <c r="B41" i="8"/>
  <c r="C41" i="8"/>
  <c r="D41" i="8"/>
  <c r="E41" i="8"/>
  <c r="F41" i="8"/>
  <c r="G41" i="8"/>
  <c r="H41" i="8"/>
  <c r="I41" i="8"/>
  <c r="J41" i="8"/>
  <c r="K41" i="8"/>
  <c r="L41" i="8"/>
  <c r="M41" i="8"/>
  <c r="M41" i="60"/>
  <c r="L41" i="60"/>
  <c r="K41" i="60"/>
  <c r="J41" i="60"/>
  <c r="I41" i="60"/>
  <c r="H41" i="60"/>
  <c r="G41" i="60"/>
  <c r="F41" i="60"/>
  <c r="E41" i="60"/>
  <c r="D41" i="60"/>
  <c r="C41" i="60"/>
  <c r="B41" i="60"/>
  <c r="M40" i="60"/>
  <c r="L40" i="60"/>
  <c r="K40" i="60"/>
  <c r="J40" i="60"/>
  <c r="I40" i="60"/>
  <c r="H40" i="60"/>
  <c r="G40" i="60"/>
  <c r="F40" i="60"/>
  <c r="E40" i="60"/>
  <c r="D40" i="60"/>
  <c r="C40" i="60"/>
  <c r="B40" i="60"/>
  <c r="M39" i="60"/>
  <c r="L39" i="60"/>
  <c r="K39" i="60"/>
  <c r="J39" i="60"/>
  <c r="I39" i="60"/>
  <c r="H39" i="60"/>
  <c r="G39" i="60"/>
  <c r="F39" i="60"/>
  <c r="E39" i="60"/>
  <c r="D39" i="60"/>
  <c r="C39" i="60"/>
  <c r="B39" i="60"/>
  <c r="M36" i="60"/>
  <c r="L36" i="60"/>
  <c r="K36" i="60"/>
  <c r="J36" i="60"/>
  <c r="I36" i="60"/>
  <c r="H36" i="60"/>
  <c r="G36" i="60"/>
  <c r="F36" i="60"/>
  <c r="E36" i="60"/>
  <c r="D36" i="60"/>
  <c r="C36" i="60"/>
  <c r="B36" i="60"/>
  <c r="M35" i="60"/>
  <c r="L35" i="60"/>
  <c r="K35" i="60"/>
  <c r="J35" i="60"/>
  <c r="I35" i="60"/>
  <c r="H35" i="60"/>
  <c r="G35" i="60"/>
  <c r="F35" i="60"/>
  <c r="E35" i="60"/>
  <c r="D35" i="60"/>
  <c r="C35" i="60"/>
  <c r="B35" i="60"/>
  <c r="M34" i="60"/>
  <c r="L34" i="60"/>
  <c r="K34" i="60"/>
  <c r="J34" i="60"/>
  <c r="I34" i="60"/>
  <c r="H34" i="60"/>
  <c r="G34" i="60"/>
  <c r="F34" i="60"/>
  <c r="E34" i="60"/>
  <c r="D34" i="60"/>
  <c r="C34" i="60"/>
  <c r="B34" i="60"/>
  <c r="M30" i="60"/>
  <c r="L30" i="60"/>
  <c r="K30" i="60"/>
  <c r="J30" i="60"/>
  <c r="I30" i="60"/>
  <c r="H30" i="60"/>
  <c r="G30" i="60"/>
  <c r="F30" i="60"/>
  <c r="E30" i="60"/>
  <c r="D30" i="60"/>
  <c r="C30" i="60"/>
  <c r="B30" i="60"/>
  <c r="M29" i="60"/>
  <c r="L29" i="60"/>
  <c r="K29" i="60"/>
  <c r="J29" i="60"/>
  <c r="I29" i="60"/>
  <c r="H29" i="60"/>
  <c r="G29" i="60"/>
  <c r="F29" i="60"/>
  <c r="E29" i="60"/>
  <c r="C29" i="60"/>
  <c r="B29" i="60"/>
  <c r="M28" i="60"/>
  <c r="L28" i="60"/>
  <c r="K28" i="60"/>
  <c r="J28" i="60"/>
  <c r="I28" i="60"/>
  <c r="H28" i="60"/>
  <c r="G28" i="60"/>
  <c r="F28" i="60"/>
  <c r="E28" i="60"/>
  <c r="C28" i="60"/>
  <c r="B28" i="60"/>
  <c r="M25" i="60"/>
  <c r="L25" i="60"/>
  <c r="K25" i="60"/>
  <c r="J25" i="60"/>
  <c r="I25" i="60"/>
  <c r="H25" i="60"/>
  <c r="G25" i="60"/>
  <c r="F25" i="60"/>
  <c r="E25" i="60"/>
  <c r="C25" i="60"/>
  <c r="B25" i="60"/>
  <c r="M24" i="60"/>
  <c r="L24" i="60"/>
  <c r="K24" i="60"/>
  <c r="J24" i="60"/>
  <c r="I24" i="60"/>
  <c r="H24" i="60"/>
  <c r="G24" i="60"/>
  <c r="F24" i="60"/>
  <c r="E24" i="60"/>
  <c r="C24" i="60"/>
  <c r="B24" i="60"/>
  <c r="M23" i="60"/>
  <c r="L23" i="60"/>
  <c r="K23" i="60"/>
  <c r="J23" i="60"/>
  <c r="I23" i="60"/>
  <c r="H23" i="60"/>
  <c r="G23" i="60"/>
  <c r="F23" i="60"/>
  <c r="E23" i="60"/>
  <c r="C23" i="60"/>
  <c r="B23" i="60"/>
  <c r="L41" i="59"/>
  <c r="K41" i="59"/>
  <c r="J41" i="59"/>
  <c r="I41" i="59"/>
  <c r="H41" i="59"/>
  <c r="G41" i="59"/>
  <c r="F41" i="59"/>
  <c r="E41" i="59"/>
  <c r="D41" i="59"/>
  <c r="C41" i="59"/>
  <c r="B41" i="59"/>
  <c r="L40" i="59"/>
  <c r="K40" i="59"/>
  <c r="J40" i="59"/>
  <c r="I40" i="59"/>
  <c r="H40" i="59"/>
  <c r="G40" i="59"/>
  <c r="F40" i="59"/>
  <c r="E40" i="59"/>
  <c r="D40" i="59"/>
  <c r="C40" i="59"/>
  <c r="B40" i="59"/>
  <c r="L39" i="59"/>
  <c r="K39" i="59"/>
  <c r="J39" i="59"/>
  <c r="I39" i="59"/>
  <c r="H39" i="59"/>
  <c r="G39" i="59"/>
  <c r="F39" i="59"/>
  <c r="E39" i="59"/>
  <c r="D39" i="59"/>
  <c r="C39" i="59"/>
  <c r="B39" i="59"/>
  <c r="L36" i="59"/>
  <c r="K36" i="59"/>
  <c r="J36" i="59"/>
  <c r="I36" i="59"/>
  <c r="H36" i="59"/>
  <c r="G36" i="59"/>
  <c r="F36" i="59"/>
  <c r="E36" i="59"/>
  <c r="D36" i="59"/>
  <c r="C36" i="59"/>
  <c r="B36" i="59"/>
  <c r="L35" i="59"/>
  <c r="K35" i="59"/>
  <c r="J35" i="59"/>
  <c r="I35" i="59"/>
  <c r="H35" i="59"/>
  <c r="G35" i="59"/>
  <c r="F35" i="59"/>
  <c r="E35" i="59"/>
  <c r="D35" i="59"/>
  <c r="C35" i="59"/>
  <c r="B35" i="59"/>
  <c r="L34" i="59"/>
  <c r="K34" i="59"/>
  <c r="J34" i="59"/>
  <c r="I34" i="59"/>
  <c r="H34" i="59"/>
  <c r="G34" i="59"/>
  <c r="F34" i="59"/>
  <c r="E34" i="59"/>
  <c r="D34" i="59"/>
  <c r="C34" i="59"/>
  <c r="B34" i="59"/>
  <c r="L30" i="59"/>
  <c r="K30" i="59"/>
  <c r="J30" i="59"/>
  <c r="I30" i="59"/>
  <c r="H30" i="59"/>
  <c r="G30" i="59"/>
  <c r="F30" i="59"/>
  <c r="E30" i="59"/>
  <c r="D30" i="59"/>
  <c r="C30" i="59"/>
  <c r="B30" i="59"/>
  <c r="L29" i="59"/>
  <c r="K29" i="59"/>
  <c r="J29" i="59"/>
  <c r="I29" i="59"/>
  <c r="H29" i="59"/>
  <c r="G29" i="59"/>
  <c r="F29" i="59"/>
  <c r="E29" i="59"/>
  <c r="C29" i="59"/>
  <c r="B29" i="59"/>
  <c r="L28" i="59"/>
  <c r="K28" i="59"/>
  <c r="J28" i="59"/>
  <c r="I28" i="59"/>
  <c r="H28" i="59"/>
  <c r="G28" i="59"/>
  <c r="F28" i="59"/>
  <c r="E28" i="59"/>
  <c r="C28" i="59"/>
  <c r="B28" i="59"/>
  <c r="L25" i="59"/>
  <c r="K25" i="59"/>
  <c r="J25" i="59"/>
  <c r="I25" i="59"/>
  <c r="H25" i="59"/>
  <c r="G25" i="59"/>
  <c r="F25" i="59"/>
  <c r="E25" i="59"/>
  <c r="C25" i="59"/>
  <c r="B25" i="59"/>
  <c r="L24" i="59"/>
  <c r="K24" i="59"/>
  <c r="J24" i="59"/>
  <c r="I24" i="59"/>
  <c r="H24" i="59"/>
  <c r="G24" i="59"/>
  <c r="F24" i="59"/>
  <c r="E24" i="59"/>
  <c r="C24" i="59"/>
  <c r="B24" i="59"/>
  <c r="L23" i="59"/>
  <c r="K23" i="59"/>
  <c r="J23" i="59"/>
  <c r="I23" i="59"/>
  <c r="H23" i="59"/>
  <c r="G23" i="59"/>
  <c r="F23" i="59"/>
  <c r="E23" i="59"/>
  <c r="C23" i="59"/>
  <c r="B23" i="59"/>
  <c r="L38" i="58"/>
  <c r="K38" i="58"/>
  <c r="J38" i="58"/>
  <c r="I38" i="58"/>
  <c r="I32" i="58" s="1"/>
  <c r="H38" i="58"/>
  <c r="G38" i="58"/>
  <c r="F38" i="58"/>
  <c r="E38" i="58"/>
  <c r="D38" i="58"/>
  <c r="C38" i="58"/>
  <c r="B38" i="58"/>
  <c r="L33" i="58"/>
  <c r="K33" i="58"/>
  <c r="J33" i="58"/>
  <c r="I33" i="58"/>
  <c r="H33" i="58"/>
  <c r="G33" i="58"/>
  <c r="F33" i="58"/>
  <c r="E33" i="58"/>
  <c r="D33" i="58"/>
  <c r="C33" i="58"/>
  <c r="B33" i="58"/>
  <c r="D29" i="58"/>
  <c r="D28" i="58"/>
  <c r="D17" i="58" s="1"/>
  <c r="L27" i="58"/>
  <c r="K27" i="58"/>
  <c r="K16" i="58" s="1"/>
  <c r="J27" i="58"/>
  <c r="I27" i="58"/>
  <c r="H27" i="58"/>
  <c r="H16" i="58" s="1"/>
  <c r="G27" i="58"/>
  <c r="F27" i="58"/>
  <c r="E27" i="58"/>
  <c r="C27" i="58"/>
  <c r="B27" i="58"/>
  <c r="D25" i="58"/>
  <c r="D14" i="58" s="1"/>
  <c r="D24" i="58"/>
  <c r="D23" i="58"/>
  <c r="D12" i="58" s="1"/>
  <c r="L22" i="58"/>
  <c r="K22" i="58"/>
  <c r="J22" i="58"/>
  <c r="I22" i="58"/>
  <c r="H22" i="58"/>
  <c r="G22" i="58"/>
  <c r="G21" i="58" s="1"/>
  <c r="F22" i="58"/>
  <c r="F11" i="58" s="1"/>
  <c r="E22" i="58"/>
  <c r="C22" i="58"/>
  <c r="B22" i="58"/>
  <c r="B11" i="58" s="1"/>
  <c r="L19" i="58"/>
  <c r="K19" i="58"/>
  <c r="J19" i="58"/>
  <c r="I19" i="58"/>
  <c r="H19" i="58"/>
  <c r="G19" i="58"/>
  <c r="F19" i="58"/>
  <c r="E19" i="58"/>
  <c r="D19" i="58"/>
  <c r="C19" i="58"/>
  <c r="B19" i="58"/>
  <c r="L18" i="58"/>
  <c r="K18" i="58"/>
  <c r="J18" i="58"/>
  <c r="I18" i="58"/>
  <c r="H18" i="58"/>
  <c r="G18" i="58"/>
  <c r="F18" i="58"/>
  <c r="E18" i="58"/>
  <c r="C18" i="58"/>
  <c r="B18" i="58"/>
  <c r="L17" i="58"/>
  <c r="K17" i="58"/>
  <c r="J17" i="58"/>
  <c r="I17" i="58"/>
  <c r="H17" i="58"/>
  <c r="G17" i="58"/>
  <c r="F17" i="58"/>
  <c r="E17" i="58"/>
  <c r="C17" i="58"/>
  <c r="B17" i="58"/>
  <c r="L14" i="58"/>
  <c r="K14" i="58"/>
  <c r="J14" i="58"/>
  <c r="I14" i="58"/>
  <c r="H14" i="58"/>
  <c r="G14" i="58"/>
  <c r="F14" i="58"/>
  <c r="E14" i="58"/>
  <c r="C14" i="58"/>
  <c r="B14" i="58"/>
  <c r="L13" i="58"/>
  <c r="K13" i="58"/>
  <c r="J13" i="58"/>
  <c r="I13" i="58"/>
  <c r="H13" i="58"/>
  <c r="G13" i="58"/>
  <c r="F13" i="58"/>
  <c r="E13" i="58"/>
  <c r="D13" i="58"/>
  <c r="C13" i="58"/>
  <c r="B13" i="58"/>
  <c r="L12" i="58"/>
  <c r="K12" i="58"/>
  <c r="J12" i="58"/>
  <c r="I12" i="58"/>
  <c r="H12" i="58"/>
  <c r="G12" i="58"/>
  <c r="F12" i="58"/>
  <c r="E12" i="58"/>
  <c r="C12" i="58"/>
  <c r="B12" i="58"/>
  <c r="L38" i="57"/>
  <c r="K38" i="57"/>
  <c r="J38" i="57"/>
  <c r="I38" i="57"/>
  <c r="H38" i="57"/>
  <c r="G38" i="57"/>
  <c r="F38" i="57"/>
  <c r="E38" i="57"/>
  <c r="D38" i="57"/>
  <c r="C38" i="57"/>
  <c r="B38" i="57"/>
  <c r="L33" i="57"/>
  <c r="K33" i="57"/>
  <c r="J33" i="57"/>
  <c r="I33" i="57"/>
  <c r="H33" i="57"/>
  <c r="G33" i="57"/>
  <c r="F33" i="57"/>
  <c r="F32" i="57" s="1"/>
  <c r="E33" i="57"/>
  <c r="D33" i="57"/>
  <c r="C33" i="57"/>
  <c r="B33" i="57"/>
  <c r="D29" i="57"/>
  <c r="D28" i="57"/>
  <c r="L27" i="57"/>
  <c r="K27" i="57"/>
  <c r="J27" i="57"/>
  <c r="I27" i="57"/>
  <c r="H27" i="57"/>
  <c r="G27" i="57"/>
  <c r="G16" i="57" s="1"/>
  <c r="F27" i="57"/>
  <c r="F16" i="57" s="1"/>
  <c r="E27" i="57"/>
  <c r="E16" i="57" s="1"/>
  <c r="C27" i="57"/>
  <c r="B27" i="57"/>
  <c r="D25" i="57"/>
  <c r="D14" i="57" s="1"/>
  <c r="D24" i="57"/>
  <c r="D23" i="57"/>
  <c r="L22" i="57"/>
  <c r="K22" i="57"/>
  <c r="J22" i="57"/>
  <c r="I22" i="57"/>
  <c r="H22" i="57"/>
  <c r="G22" i="57"/>
  <c r="F22" i="57"/>
  <c r="E22" i="57"/>
  <c r="C22" i="57"/>
  <c r="B22" i="57"/>
  <c r="L19" i="57"/>
  <c r="K19" i="57"/>
  <c r="J19" i="57"/>
  <c r="I19" i="57"/>
  <c r="H19" i="57"/>
  <c r="G19" i="57"/>
  <c r="F19" i="57"/>
  <c r="E19" i="57"/>
  <c r="D19" i="57"/>
  <c r="C19" i="57"/>
  <c r="B19" i="57"/>
  <c r="L18" i="57"/>
  <c r="K18" i="57"/>
  <c r="J18" i="57"/>
  <c r="I18" i="57"/>
  <c r="H18" i="57"/>
  <c r="G18" i="57"/>
  <c r="F18" i="57"/>
  <c r="E18" i="57"/>
  <c r="C18" i="57"/>
  <c r="B18" i="57"/>
  <c r="L17" i="57"/>
  <c r="K17" i="57"/>
  <c r="J17" i="57"/>
  <c r="I17" i="57"/>
  <c r="H17" i="57"/>
  <c r="G17" i="57"/>
  <c r="F17" i="57"/>
  <c r="E17" i="57"/>
  <c r="D17" i="57"/>
  <c r="C17" i="57"/>
  <c r="B17" i="57"/>
  <c r="L14" i="57"/>
  <c r="K14" i="57"/>
  <c r="J14" i="57"/>
  <c r="I14" i="57"/>
  <c r="H14" i="57"/>
  <c r="G14" i="57"/>
  <c r="F14" i="57"/>
  <c r="E14" i="57"/>
  <c r="C14" i="57"/>
  <c r="B14" i="57"/>
  <c r="L13" i="57"/>
  <c r="K13" i="57"/>
  <c r="J13" i="57"/>
  <c r="I13" i="57"/>
  <c r="H13" i="57"/>
  <c r="G13" i="57"/>
  <c r="F13" i="57"/>
  <c r="E13" i="57"/>
  <c r="C13" i="57"/>
  <c r="B13" i="57"/>
  <c r="L12" i="57"/>
  <c r="K12" i="57"/>
  <c r="J12" i="57"/>
  <c r="I12" i="57"/>
  <c r="H12" i="57"/>
  <c r="G12" i="57"/>
  <c r="F12" i="57"/>
  <c r="E12" i="57"/>
  <c r="C12" i="57"/>
  <c r="B12" i="57"/>
  <c r="B22" i="56"/>
  <c r="C22" i="56"/>
  <c r="D22" i="56"/>
  <c r="E22" i="56"/>
  <c r="F22" i="56"/>
  <c r="G22" i="56"/>
  <c r="H22" i="56"/>
  <c r="I22" i="56"/>
  <c r="J22" i="56"/>
  <c r="K22" i="56"/>
  <c r="L22" i="56"/>
  <c r="M22" i="56"/>
  <c r="B23" i="56"/>
  <c r="C23" i="56"/>
  <c r="D23" i="56"/>
  <c r="E23" i="56"/>
  <c r="F23" i="56"/>
  <c r="G23" i="56"/>
  <c r="H23" i="56"/>
  <c r="I23" i="56"/>
  <c r="J23" i="56"/>
  <c r="K23" i="56"/>
  <c r="L23" i="56"/>
  <c r="M23" i="56"/>
  <c r="B24" i="56"/>
  <c r="C24" i="56"/>
  <c r="D24" i="56"/>
  <c r="E24" i="56"/>
  <c r="F24" i="56"/>
  <c r="G24" i="56"/>
  <c r="H24" i="56"/>
  <c r="I24" i="56"/>
  <c r="J24" i="56"/>
  <c r="K24" i="56"/>
  <c r="L24" i="56"/>
  <c r="M24" i="56"/>
  <c r="B25" i="56"/>
  <c r="C25" i="56"/>
  <c r="D25" i="56"/>
  <c r="E25" i="56"/>
  <c r="F25" i="56"/>
  <c r="G25" i="56"/>
  <c r="H25" i="56"/>
  <c r="I25" i="56"/>
  <c r="J25" i="56"/>
  <c r="K25" i="56"/>
  <c r="L25" i="56"/>
  <c r="M25" i="56"/>
  <c r="B16" i="56"/>
  <c r="C16" i="56"/>
  <c r="D16" i="56"/>
  <c r="E16" i="56"/>
  <c r="F16" i="56"/>
  <c r="G16" i="56"/>
  <c r="H16" i="56"/>
  <c r="I16" i="56"/>
  <c r="J16" i="56"/>
  <c r="K16" i="56"/>
  <c r="L16" i="56"/>
  <c r="M16" i="56"/>
  <c r="B17" i="56"/>
  <c r="C17" i="56"/>
  <c r="D17" i="56"/>
  <c r="E17" i="56"/>
  <c r="F17" i="56"/>
  <c r="G17" i="56"/>
  <c r="H17" i="56"/>
  <c r="I17" i="56"/>
  <c r="J17" i="56"/>
  <c r="K17" i="56"/>
  <c r="L17" i="56"/>
  <c r="M17" i="56"/>
  <c r="B18" i="56"/>
  <c r="C18" i="56"/>
  <c r="D18" i="56"/>
  <c r="E18" i="56"/>
  <c r="F18" i="56"/>
  <c r="G18" i="56"/>
  <c r="H18" i="56"/>
  <c r="I18" i="56"/>
  <c r="J18" i="56"/>
  <c r="K18" i="56"/>
  <c r="L18" i="56"/>
  <c r="M18" i="56"/>
  <c r="B19" i="56"/>
  <c r="C19" i="56"/>
  <c r="D19" i="56"/>
  <c r="E19" i="56"/>
  <c r="F19" i="56"/>
  <c r="G19" i="56"/>
  <c r="H19" i="56"/>
  <c r="I19" i="56"/>
  <c r="J19" i="56"/>
  <c r="K19" i="56"/>
  <c r="L19" i="56"/>
  <c r="M19" i="56"/>
  <c r="B10" i="56"/>
  <c r="C10" i="56"/>
  <c r="D10" i="56"/>
  <c r="E10" i="56"/>
  <c r="F10" i="56"/>
  <c r="G10" i="56"/>
  <c r="H10" i="56"/>
  <c r="I10" i="56"/>
  <c r="J10" i="56"/>
  <c r="K10" i="56"/>
  <c r="L10" i="56"/>
  <c r="M10" i="56"/>
  <c r="B11" i="56"/>
  <c r="C11" i="56"/>
  <c r="D11" i="56"/>
  <c r="E11" i="56"/>
  <c r="F11" i="56"/>
  <c r="G11" i="56"/>
  <c r="H11" i="56"/>
  <c r="I11" i="56"/>
  <c r="J11" i="56"/>
  <c r="K11" i="56"/>
  <c r="L11" i="56"/>
  <c r="M11" i="56"/>
  <c r="B12" i="56"/>
  <c r="C12" i="56"/>
  <c r="D12" i="56"/>
  <c r="E12" i="56"/>
  <c r="F12" i="56"/>
  <c r="G12" i="56"/>
  <c r="H12" i="56"/>
  <c r="I12" i="56"/>
  <c r="J12" i="56"/>
  <c r="K12" i="56"/>
  <c r="L12" i="56"/>
  <c r="M12" i="56"/>
  <c r="B13" i="56"/>
  <c r="C13" i="56"/>
  <c r="D13" i="56"/>
  <c r="E13" i="56"/>
  <c r="F13" i="56"/>
  <c r="G13" i="56"/>
  <c r="H13" i="56"/>
  <c r="I13" i="56"/>
  <c r="J13" i="56"/>
  <c r="K13" i="56"/>
  <c r="L13" i="56"/>
  <c r="M13" i="56"/>
  <c r="B34" i="54"/>
  <c r="C34" i="54"/>
  <c r="D34" i="54"/>
  <c r="E34" i="54"/>
  <c r="F34" i="54"/>
  <c r="G34" i="54"/>
  <c r="H34" i="54"/>
  <c r="I34" i="54"/>
  <c r="J34" i="54"/>
  <c r="K34" i="54"/>
  <c r="L34" i="54"/>
  <c r="M34" i="54"/>
  <c r="B35" i="54"/>
  <c r="C35" i="54"/>
  <c r="D35" i="54"/>
  <c r="E35" i="54"/>
  <c r="F35" i="54"/>
  <c r="G35" i="54"/>
  <c r="H35" i="54"/>
  <c r="I35" i="54"/>
  <c r="J35" i="54"/>
  <c r="K35" i="54"/>
  <c r="L35" i="54"/>
  <c r="M35" i="54"/>
  <c r="B36" i="54"/>
  <c r="C36" i="54"/>
  <c r="D36" i="54"/>
  <c r="E36" i="54"/>
  <c r="F36" i="54"/>
  <c r="G36" i="54"/>
  <c r="H36" i="54"/>
  <c r="I36" i="54"/>
  <c r="J36" i="54"/>
  <c r="K36" i="54"/>
  <c r="L36" i="54"/>
  <c r="M36" i="54"/>
  <c r="B39" i="54"/>
  <c r="C39" i="54"/>
  <c r="D39" i="54"/>
  <c r="E39" i="54"/>
  <c r="F39" i="54"/>
  <c r="G39" i="54"/>
  <c r="H39" i="54"/>
  <c r="I39" i="54"/>
  <c r="J39" i="54"/>
  <c r="K39" i="54"/>
  <c r="L39" i="54"/>
  <c r="M39" i="54"/>
  <c r="B40" i="54"/>
  <c r="C40" i="54"/>
  <c r="D40" i="54"/>
  <c r="E40" i="54"/>
  <c r="F40" i="54"/>
  <c r="G40" i="54"/>
  <c r="H40" i="54"/>
  <c r="I40" i="54"/>
  <c r="J40" i="54"/>
  <c r="K40" i="54"/>
  <c r="L40" i="54"/>
  <c r="M40" i="54"/>
  <c r="B41" i="54"/>
  <c r="C41" i="54"/>
  <c r="D41" i="54"/>
  <c r="E41" i="54"/>
  <c r="F41" i="54"/>
  <c r="G41" i="54"/>
  <c r="H41" i="54"/>
  <c r="I41" i="54"/>
  <c r="J41" i="54"/>
  <c r="K41" i="54"/>
  <c r="L41" i="54"/>
  <c r="M41" i="54"/>
  <c r="M30" i="54"/>
  <c r="L30" i="54"/>
  <c r="K30" i="54"/>
  <c r="J30" i="54"/>
  <c r="I30" i="54"/>
  <c r="H30" i="54"/>
  <c r="G30" i="54"/>
  <c r="F30" i="54"/>
  <c r="E30" i="54"/>
  <c r="D30" i="54"/>
  <c r="C30" i="54"/>
  <c r="B30" i="54"/>
  <c r="M29" i="54"/>
  <c r="L29" i="54"/>
  <c r="K29" i="54"/>
  <c r="J29" i="54"/>
  <c r="I29" i="54"/>
  <c r="H29" i="54"/>
  <c r="G29" i="54"/>
  <c r="F29" i="54"/>
  <c r="E29" i="54"/>
  <c r="D29" i="54"/>
  <c r="C29" i="54"/>
  <c r="B29" i="54"/>
  <c r="M28" i="54"/>
  <c r="L28" i="54"/>
  <c r="K28" i="54"/>
  <c r="J28" i="54"/>
  <c r="I28" i="54"/>
  <c r="H28" i="54"/>
  <c r="G28" i="54"/>
  <c r="F28" i="54"/>
  <c r="E28" i="54"/>
  <c r="D28" i="54"/>
  <c r="C28" i="54"/>
  <c r="B28" i="54"/>
  <c r="B23" i="54"/>
  <c r="C23" i="54"/>
  <c r="D23" i="54"/>
  <c r="E23" i="54"/>
  <c r="F23" i="54"/>
  <c r="G23" i="54"/>
  <c r="H23" i="54"/>
  <c r="I23" i="54"/>
  <c r="J23" i="54"/>
  <c r="K23" i="54"/>
  <c r="L23" i="54"/>
  <c r="M23" i="54"/>
  <c r="B24" i="54"/>
  <c r="C24" i="54"/>
  <c r="D24" i="54"/>
  <c r="E24" i="54"/>
  <c r="F24" i="54"/>
  <c r="G24" i="54"/>
  <c r="H24" i="54"/>
  <c r="I24" i="54"/>
  <c r="J24" i="54"/>
  <c r="K24" i="54"/>
  <c r="L24" i="54"/>
  <c r="M24" i="54"/>
  <c r="B25" i="54"/>
  <c r="C25" i="54"/>
  <c r="D25" i="54"/>
  <c r="E25" i="54"/>
  <c r="F25" i="54"/>
  <c r="G25" i="54"/>
  <c r="H25" i="54"/>
  <c r="I25" i="54"/>
  <c r="J25" i="54"/>
  <c r="K25" i="54"/>
  <c r="L25" i="54"/>
  <c r="M25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M17" i="54"/>
  <c r="L17" i="54"/>
  <c r="K17" i="54"/>
  <c r="J17" i="54"/>
  <c r="I17" i="54"/>
  <c r="H17" i="54"/>
  <c r="G17" i="54"/>
  <c r="F17" i="54"/>
  <c r="E17" i="54"/>
  <c r="D17" i="54"/>
  <c r="C17" i="54"/>
  <c r="B17" i="54"/>
  <c r="B12" i="54"/>
  <c r="C12" i="54"/>
  <c r="D12" i="54"/>
  <c r="E12" i="54"/>
  <c r="F12" i="54"/>
  <c r="G12" i="54"/>
  <c r="H12" i="54"/>
  <c r="I12" i="54"/>
  <c r="J12" i="54"/>
  <c r="K12" i="54"/>
  <c r="L12" i="54"/>
  <c r="M12" i="54"/>
  <c r="B13" i="54"/>
  <c r="C13" i="54"/>
  <c r="D13" i="54"/>
  <c r="E13" i="54"/>
  <c r="F13" i="54"/>
  <c r="G13" i="54"/>
  <c r="H13" i="54"/>
  <c r="I13" i="54"/>
  <c r="J13" i="54"/>
  <c r="K13" i="54"/>
  <c r="L13" i="54"/>
  <c r="M13" i="54"/>
  <c r="B14" i="54"/>
  <c r="C14" i="54"/>
  <c r="D14" i="54"/>
  <c r="E14" i="54"/>
  <c r="F14" i="54"/>
  <c r="G14" i="54"/>
  <c r="H14" i="54"/>
  <c r="I14" i="54"/>
  <c r="J14" i="54"/>
  <c r="K14" i="54"/>
  <c r="L14" i="54"/>
  <c r="M14" i="54"/>
  <c r="M38" i="7"/>
  <c r="M38" i="59" s="1"/>
  <c r="M33" i="7"/>
  <c r="M33" i="59" s="1"/>
  <c r="M27" i="7"/>
  <c r="M27" i="59" s="1"/>
  <c r="M22" i="7"/>
  <c r="M22" i="59" s="1"/>
  <c r="M17" i="7"/>
  <c r="M17" i="59" s="1"/>
  <c r="M18" i="7"/>
  <c r="M18" i="59" s="1"/>
  <c r="M19" i="7"/>
  <c r="M19" i="59" s="1"/>
  <c r="M12" i="7"/>
  <c r="M12" i="59" s="1"/>
  <c r="M13" i="7"/>
  <c r="M13" i="59" s="1"/>
  <c r="M14" i="7"/>
  <c r="M14" i="59" s="1"/>
  <c r="M27" i="6"/>
  <c r="M49" i="6" s="1"/>
  <c r="M21" i="6"/>
  <c r="M43" i="6" s="1"/>
  <c r="M15" i="6"/>
  <c r="M39" i="6" s="1"/>
  <c r="M10" i="6"/>
  <c r="M11" i="6"/>
  <c r="M12" i="6"/>
  <c r="M9" i="5"/>
  <c r="M15" i="5"/>
  <c r="M21" i="5"/>
  <c r="G9" i="14" l="1"/>
  <c r="R9" i="14"/>
  <c r="AB9" i="14"/>
  <c r="L29" i="78"/>
  <c r="W29" i="19"/>
  <c r="X9" i="18"/>
  <c r="W29" i="104"/>
  <c r="V29" i="78"/>
  <c r="V29" i="19"/>
  <c r="B9" i="87"/>
  <c r="C9" i="87"/>
  <c r="AA29" i="78"/>
  <c r="B29" i="78"/>
  <c r="X29" i="78"/>
  <c r="S29" i="83"/>
  <c r="N29" i="78"/>
  <c r="R29" i="19"/>
  <c r="X29" i="104"/>
  <c r="X29" i="19"/>
  <c r="G29" i="78"/>
  <c r="F41" i="15"/>
  <c r="P41" i="15"/>
  <c r="AA41" i="15"/>
  <c r="B10" i="15"/>
  <c r="B29" i="100" s="1"/>
  <c r="L10" i="15"/>
  <c r="L29" i="100" s="1"/>
  <c r="K10" i="73"/>
  <c r="O41" i="15"/>
  <c r="C30" i="73"/>
  <c r="N30" i="73"/>
  <c r="X30" i="73"/>
  <c r="G31" i="73"/>
  <c r="R31" i="73"/>
  <c r="AB31" i="73"/>
  <c r="K32" i="73"/>
  <c r="V32" i="73"/>
  <c r="H41" i="73"/>
  <c r="S41" i="73"/>
  <c r="H30" i="73"/>
  <c r="S30" i="73"/>
  <c r="B31" i="73"/>
  <c r="L31" i="73"/>
  <c r="W31" i="73"/>
  <c r="F32" i="73"/>
  <c r="P32" i="73"/>
  <c r="AA32" i="73"/>
  <c r="J35" i="73"/>
  <c r="T35" i="73"/>
  <c r="C41" i="73"/>
  <c r="N41" i="73"/>
  <c r="X41" i="73"/>
  <c r="P9" i="14"/>
  <c r="B9" i="14"/>
  <c r="L9" i="14"/>
  <c r="J21" i="58"/>
  <c r="K21" i="58"/>
  <c r="C16" i="58"/>
  <c r="C32" i="58"/>
  <c r="K32" i="58"/>
  <c r="D27" i="58"/>
  <c r="I11" i="58"/>
  <c r="F32" i="58"/>
  <c r="E21" i="58"/>
  <c r="I16" i="58"/>
  <c r="H11" i="58"/>
  <c r="B32" i="57"/>
  <c r="J32" i="57"/>
  <c r="B16" i="57"/>
  <c r="M14" i="60"/>
  <c r="M38" i="8"/>
  <c r="M27" i="60"/>
  <c r="M12" i="60"/>
  <c r="M33" i="8"/>
  <c r="M48" i="6"/>
  <c r="M40" i="6"/>
  <c r="AB29" i="19"/>
  <c r="F29" i="78"/>
  <c r="J29" i="19"/>
  <c r="C29" i="78"/>
  <c r="O29" i="78"/>
  <c r="G29" i="19"/>
  <c r="J29" i="78"/>
  <c r="D29" i="78"/>
  <c r="C29" i="19"/>
  <c r="J29" i="104"/>
  <c r="C9" i="18"/>
  <c r="K41" i="15"/>
  <c r="K41" i="100"/>
  <c r="T10" i="73"/>
  <c r="N29" i="19"/>
  <c r="M50" i="6"/>
  <c r="M18" i="60"/>
  <c r="C21" i="58"/>
  <c r="L21" i="58"/>
  <c r="L10" i="58" s="1"/>
  <c r="M13" i="8"/>
  <c r="J9" i="14"/>
  <c r="T9" i="14"/>
  <c r="K35" i="15"/>
  <c r="T41" i="15"/>
  <c r="V10" i="73"/>
  <c r="K30" i="73"/>
  <c r="V30" i="73"/>
  <c r="D31" i="73"/>
  <c r="O31" i="73"/>
  <c r="Z31" i="73"/>
  <c r="H32" i="73"/>
  <c r="S32" i="73"/>
  <c r="B35" i="15"/>
  <c r="B35" i="73"/>
  <c r="L35" i="73"/>
  <c r="W35" i="15"/>
  <c r="W35" i="73"/>
  <c r="F41" i="73"/>
  <c r="P41" i="73"/>
  <c r="AA41" i="73"/>
  <c r="F9" i="18"/>
  <c r="P9" i="18"/>
  <c r="AA9" i="18"/>
  <c r="H29" i="19"/>
  <c r="K29" i="78"/>
  <c r="R29" i="78"/>
  <c r="AB29" i="104"/>
  <c r="V41" i="15"/>
  <c r="V41" i="100"/>
  <c r="M33" i="60"/>
  <c r="C9" i="64"/>
  <c r="N9" i="64"/>
  <c r="X9" i="64"/>
  <c r="J35" i="15"/>
  <c r="J35" i="100"/>
  <c r="C41" i="15"/>
  <c r="C41" i="100"/>
  <c r="X41" i="15"/>
  <c r="X41" i="100"/>
  <c r="B30" i="73"/>
  <c r="L30" i="73"/>
  <c r="W30" i="73"/>
  <c r="F31" i="73"/>
  <c r="P31" i="73"/>
  <c r="AA31" i="73"/>
  <c r="J32" i="73"/>
  <c r="T32" i="73"/>
  <c r="C35" i="73"/>
  <c r="N35" i="73"/>
  <c r="X35" i="73"/>
  <c r="G41" i="73"/>
  <c r="R41" i="73"/>
  <c r="AB41" i="73"/>
  <c r="G9" i="18"/>
  <c r="R9" i="18"/>
  <c r="AB9" i="18"/>
  <c r="H29" i="78"/>
  <c r="J29" i="23"/>
  <c r="D29" i="83"/>
  <c r="M19" i="60"/>
  <c r="D41" i="15"/>
  <c r="D41" i="100"/>
  <c r="Z41" i="15"/>
  <c r="Z41" i="100"/>
  <c r="D10" i="73"/>
  <c r="D35" i="73"/>
  <c r="O10" i="73"/>
  <c r="O35" i="73"/>
  <c r="Z10" i="73"/>
  <c r="Z35" i="73"/>
  <c r="F35" i="15"/>
  <c r="F35" i="100"/>
  <c r="G32" i="58"/>
  <c r="D9" i="64"/>
  <c r="D13" i="57"/>
  <c r="M17" i="60"/>
  <c r="M22" i="60"/>
  <c r="C9" i="14"/>
  <c r="N9" i="14"/>
  <c r="V35" i="15"/>
  <c r="D30" i="73"/>
  <c r="O30" i="73"/>
  <c r="Z30" i="73"/>
  <c r="H31" i="73"/>
  <c r="S31" i="73"/>
  <c r="B32" i="73"/>
  <c r="L32" i="73"/>
  <c r="W32" i="73"/>
  <c r="F10" i="73"/>
  <c r="F35" i="73"/>
  <c r="P10" i="73"/>
  <c r="P35" i="73"/>
  <c r="AA10" i="73"/>
  <c r="AA35" i="73"/>
  <c r="J41" i="73"/>
  <c r="T41" i="73"/>
  <c r="N9" i="18"/>
  <c r="O9" i="64"/>
  <c r="B21" i="58"/>
  <c r="G41" i="61"/>
  <c r="AB41" i="61"/>
  <c r="J41" i="15"/>
  <c r="X35" i="15"/>
  <c r="X35" i="100"/>
  <c r="F30" i="73"/>
  <c r="P30" i="73"/>
  <c r="AA30" i="73"/>
  <c r="J31" i="73"/>
  <c r="T31" i="73"/>
  <c r="C32" i="73"/>
  <c r="N32" i="73"/>
  <c r="X32" i="73"/>
  <c r="G35" i="73"/>
  <c r="R35" i="73"/>
  <c r="AB35" i="73"/>
  <c r="K41" i="73"/>
  <c r="V41" i="73"/>
  <c r="J29" i="83"/>
  <c r="W29" i="83"/>
  <c r="P10" i="15"/>
  <c r="P29" i="100" s="1"/>
  <c r="P35" i="100"/>
  <c r="AA10" i="15"/>
  <c r="AA29" i="100" s="1"/>
  <c r="AA35" i="100"/>
  <c r="Z9" i="64"/>
  <c r="M13" i="60"/>
  <c r="M18" i="8"/>
  <c r="D10" i="63"/>
  <c r="N41" i="15"/>
  <c r="D10" i="15"/>
  <c r="D29" i="100" s="1"/>
  <c r="D35" i="100"/>
  <c r="O10" i="15"/>
  <c r="O29" i="100" s="1"/>
  <c r="O35" i="100"/>
  <c r="Z10" i="15"/>
  <c r="Z29" i="100" s="1"/>
  <c r="Z35" i="100"/>
  <c r="J10" i="73"/>
  <c r="G30" i="73"/>
  <c r="R30" i="73"/>
  <c r="AB30" i="73"/>
  <c r="K31" i="73"/>
  <c r="V31" i="73"/>
  <c r="D32" i="73"/>
  <c r="O32" i="73"/>
  <c r="Z32" i="73"/>
  <c r="H10" i="73"/>
  <c r="H35" i="73"/>
  <c r="S10" i="73"/>
  <c r="S35" i="73"/>
  <c r="B41" i="15"/>
  <c r="B41" i="73"/>
  <c r="L41" i="15"/>
  <c r="L41" i="73"/>
  <c r="W41" i="15"/>
  <c r="W41" i="73"/>
  <c r="L9" i="18"/>
  <c r="AB29" i="78"/>
  <c r="C9" i="85"/>
  <c r="P29" i="78"/>
  <c r="O29" i="19"/>
  <c r="S29" i="78"/>
  <c r="F29" i="83"/>
  <c r="V29" i="83"/>
  <c r="N29" i="23"/>
  <c r="V29" i="23"/>
  <c r="N29" i="83"/>
  <c r="AA29" i="23"/>
  <c r="P29" i="83"/>
  <c r="F29" i="23"/>
  <c r="Z29" i="83"/>
  <c r="B29" i="83"/>
  <c r="K29" i="103"/>
  <c r="K29" i="23"/>
  <c r="P29" i="23"/>
  <c r="Z29" i="23"/>
  <c r="X29" i="83"/>
  <c r="O29" i="83"/>
  <c r="X29" i="23"/>
  <c r="D29" i="23"/>
  <c r="J9" i="18"/>
  <c r="T9" i="18"/>
  <c r="H29" i="83"/>
  <c r="H29" i="23"/>
  <c r="S29" i="23"/>
  <c r="S29" i="103"/>
  <c r="K29" i="83"/>
  <c r="AA29" i="19"/>
  <c r="AA29" i="104"/>
  <c r="Z29" i="78"/>
  <c r="P29" i="19"/>
  <c r="P29" i="104"/>
  <c r="Z29" i="19"/>
  <c r="F29" i="19"/>
  <c r="F29" i="104"/>
  <c r="T29" i="19"/>
  <c r="T29" i="104"/>
  <c r="T29" i="78"/>
  <c r="S29" i="19"/>
  <c r="L29" i="19"/>
  <c r="L29" i="104"/>
  <c r="D29" i="19"/>
  <c r="B29" i="19"/>
  <c r="B29" i="104"/>
  <c r="D9" i="18"/>
  <c r="O9" i="18"/>
  <c r="Z9" i="18"/>
  <c r="K9" i="18"/>
  <c r="V9" i="18"/>
  <c r="W9" i="18"/>
  <c r="B9" i="18"/>
  <c r="L10" i="73"/>
  <c r="G10" i="73"/>
  <c r="AB10" i="73"/>
  <c r="L35" i="15"/>
  <c r="B10" i="73"/>
  <c r="B29" i="73" s="1"/>
  <c r="G10" i="15"/>
  <c r="G29" i="100" s="1"/>
  <c r="R10" i="15"/>
  <c r="R29" i="100" s="1"/>
  <c r="T10" i="15"/>
  <c r="T29" i="100" s="1"/>
  <c r="F10" i="15"/>
  <c r="F29" i="100" s="1"/>
  <c r="N10" i="15"/>
  <c r="N29" i="100" s="1"/>
  <c r="AA35" i="15"/>
  <c r="N22" i="72"/>
  <c r="N21" i="72"/>
  <c r="N19" i="72" s="1"/>
  <c r="D21" i="72"/>
  <c r="D22" i="72"/>
  <c r="B21" i="72"/>
  <c r="B22" i="72"/>
  <c r="L21" i="72"/>
  <c r="L22" i="72"/>
  <c r="C21" i="72"/>
  <c r="C22" i="72"/>
  <c r="F21" i="72"/>
  <c r="F22" i="72"/>
  <c r="P22" i="72"/>
  <c r="P21" i="72"/>
  <c r="P19" i="72" s="1"/>
  <c r="O21" i="72"/>
  <c r="O22" i="72"/>
  <c r="G21" i="72"/>
  <c r="G22" i="72"/>
  <c r="R22" i="72"/>
  <c r="R21" i="72"/>
  <c r="H22" i="72"/>
  <c r="H21" i="72"/>
  <c r="H19" i="72" s="1"/>
  <c r="S22" i="72"/>
  <c r="S21" i="72"/>
  <c r="J21" i="72"/>
  <c r="J22" i="72"/>
  <c r="T22" i="72"/>
  <c r="T21" i="72"/>
  <c r="K21" i="72"/>
  <c r="K22" i="72"/>
  <c r="O10" i="63"/>
  <c r="H9" i="18"/>
  <c r="S9" i="18"/>
  <c r="K29" i="19"/>
  <c r="C10" i="15"/>
  <c r="C29" i="100" s="1"/>
  <c r="X10" i="15"/>
  <c r="X29" i="100" s="1"/>
  <c r="N35" i="15"/>
  <c r="N10" i="73"/>
  <c r="D9" i="14"/>
  <c r="O9" i="14"/>
  <c r="Z9" i="14"/>
  <c r="H9" i="14"/>
  <c r="S9" i="14"/>
  <c r="R41" i="15"/>
  <c r="J10" i="15"/>
  <c r="J29" i="100" s="1"/>
  <c r="AB41" i="15"/>
  <c r="R10" i="73"/>
  <c r="R29" i="73" s="1"/>
  <c r="C35" i="15"/>
  <c r="H10" i="15"/>
  <c r="H29" i="100" s="1"/>
  <c r="S10" i="15"/>
  <c r="S29" i="100" s="1"/>
  <c r="W10" i="73"/>
  <c r="W29" i="73" s="1"/>
  <c r="T35" i="15"/>
  <c r="G41" i="15"/>
  <c r="C10" i="73"/>
  <c r="X10" i="73"/>
  <c r="X29" i="73" s="1"/>
  <c r="C10" i="62"/>
  <c r="Z10" i="63"/>
  <c r="J41" i="61"/>
  <c r="T41" i="61"/>
  <c r="C30" i="62"/>
  <c r="N30" i="62"/>
  <c r="X30" i="62"/>
  <c r="K9" i="64"/>
  <c r="D9" i="85"/>
  <c r="B9" i="85"/>
  <c r="X9" i="66"/>
  <c r="J9" i="66"/>
  <c r="T9" i="65"/>
  <c r="P9" i="66"/>
  <c r="F9" i="66"/>
  <c r="AA9" i="66"/>
  <c r="G10" i="58"/>
  <c r="G11" i="58"/>
  <c r="H21" i="58"/>
  <c r="B32" i="58"/>
  <c r="J32" i="58"/>
  <c r="E32" i="58"/>
  <c r="E10" i="58" s="1"/>
  <c r="J11" i="58"/>
  <c r="J16" i="58"/>
  <c r="F16" i="58"/>
  <c r="B16" i="58"/>
  <c r="D32" i="58"/>
  <c r="L32" i="58"/>
  <c r="L16" i="58"/>
  <c r="F21" i="58"/>
  <c r="M19" i="8"/>
  <c r="H32" i="57"/>
  <c r="M27" i="8"/>
  <c r="M22" i="8"/>
  <c r="M14" i="8"/>
  <c r="F11" i="57"/>
  <c r="I16" i="57"/>
  <c r="H11" i="57"/>
  <c r="H16" i="57"/>
  <c r="M17" i="8"/>
  <c r="M12" i="8"/>
  <c r="I32" i="57"/>
  <c r="I11" i="57"/>
  <c r="M21" i="56"/>
  <c r="C41" i="61"/>
  <c r="N41" i="61"/>
  <c r="X41" i="61"/>
  <c r="G31" i="62"/>
  <c r="R31" i="62"/>
  <c r="AB31" i="62"/>
  <c r="K32" i="62"/>
  <c r="V32" i="62"/>
  <c r="D35" i="62"/>
  <c r="O35" i="62"/>
  <c r="Z35" i="62"/>
  <c r="H41" i="62"/>
  <c r="S41" i="62"/>
  <c r="J30" i="61"/>
  <c r="T30" i="61"/>
  <c r="C31" i="61"/>
  <c r="N31" i="61"/>
  <c r="X31" i="61"/>
  <c r="G32" i="61"/>
  <c r="R32" i="61"/>
  <c r="AB32" i="61"/>
  <c r="K35" i="61"/>
  <c r="V35" i="61"/>
  <c r="D41" i="61"/>
  <c r="O41" i="61"/>
  <c r="Z41" i="61"/>
  <c r="J9" i="64"/>
  <c r="T9" i="64"/>
  <c r="V9" i="64"/>
  <c r="B9" i="64"/>
  <c r="G30" i="61"/>
  <c r="R30" i="61"/>
  <c r="B41" i="61"/>
  <c r="L41" i="61"/>
  <c r="W41" i="61"/>
  <c r="G30" i="62"/>
  <c r="R30" i="62"/>
  <c r="AB30" i="62"/>
  <c r="K31" i="62"/>
  <c r="V31" i="62"/>
  <c r="D32" i="62"/>
  <c r="O32" i="62"/>
  <c r="Z32" i="62"/>
  <c r="B41" i="62"/>
  <c r="L41" i="62"/>
  <c r="W41" i="62"/>
  <c r="D30" i="62"/>
  <c r="O30" i="62"/>
  <c r="Z30" i="62"/>
  <c r="H31" i="62"/>
  <c r="S31" i="62"/>
  <c r="B32" i="62"/>
  <c r="L32" i="62"/>
  <c r="W32" i="62"/>
  <c r="F35" i="62"/>
  <c r="P35" i="62"/>
  <c r="AA35" i="62"/>
  <c r="J41" i="62"/>
  <c r="T41" i="62"/>
  <c r="F30" i="62"/>
  <c r="P30" i="62"/>
  <c r="AA30" i="62"/>
  <c r="J31" i="62"/>
  <c r="T31" i="62"/>
  <c r="C32" i="62"/>
  <c r="N32" i="62"/>
  <c r="X32" i="62"/>
  <c r="G35" i="62"/>
  <c r="R35" i="62"/>
  <c r="AB35" i="62"/>
  <c r="K41" i="62"/>
  <c r="V41" i="62"/>
  <c r="H30" i="62"/>
  <c r="S30" i="62"/>
  <c r="B31" i="62"/>
  <c r="L31" i="62"/>
  <c r="W31" i="62"/>
  <c r="F32" i="62"/>
  <c r="P32" i="62"/>
  <c r="AA32" i="62"/>
  <c r="J35" i="62"/>
  <c r="T35" i="62"/>
  <c r="C41" i="62"/>
  <c r="N41" i="62"/>
  <c r="X41" i="62"/>
  <c r="J30" i="62"/>
  <c r="T30" i="62"/>
  <c r="C31" i="62"/>
  <c r="N31" i="62"/>
  <c r="X31" i="62"/>
  <c r="G32" i="62"/>
  <c r="R32" i="62"/>
  <c r="AB32" i="62"/>
  <c r="K35" i="62"/>
  <c r="V35" i="62"/>
  <c r="D41" i="62"/>
  <c r="O41" i="62"/>
  <c r="Z41" i="62"/>
  <c r="K30" i="62"/>
  <c r="V30" i="62"/>
  <c r="D31" i="62"/>
  <c r="O31" i="62"/>
  <c r="Z31" i="62"/>
  <c r="H32" i="62"/>
  <c r="S32" i="62"/>
  <c r="B35" i="62"/>
  <c r="L35" i="62"/>
  <c r="W35" i="62"/>
  <c r="F41" i="62"/>
  <c r="P41" i="62"/>
  <c r="AA41" i="62"/>
  <c r="B30" i="62"/>
  <c r="L30" i="62"/>
  <c r="W30" i="62"/>
  <c r="F31" i="62"/>
  <c r="P31" i="62"/>
  <c r="AA31" i="62"/>
  <c r="J32" i="62"/>
  <c r="T32" i="62"/>
  <c r="C35" i="62"/>
  <c r="N35" i="62"/>
  <c r="X35" i="62"/>
  <c r="G41" i="62"/>
  <c r="R41" i="62"/>
  <c r="AB41" i="62"/>
  <c r="C30" i="61"/>
  <c r="N30" i="61"/>
  <c r="X30" i="61"/>
  <c r="G31" i="61"/>
  <c r="R31" i="61"/>
  <c r="AB31" i="61"/>
  <c r="K32" i="61"/>
  <c r="V32" i="61"/>
  <c r="D35" i="61"/>
  <c r="O35" i="61"/>
  <c r="Z35" i="61"/>
  <c r="H41" i="61"/>
  <c r="S41" i="61"/>
  <c r="H10" i="62"/>
  <c r="S10" i="62"/>
  <c r="D10" i="62"/>
  <c r="G35" i="61"/>
  <c r="R35" i="61"/>
  <c r="AB35" i="61"/>
  <c r="O10" i="62"/>
  <c r="Z10" i="62"/>
  <c r="D9" i="80"/>
  <c r="C9" i="80"/>
  <c r="B9" i="80"/>
  <c r="C9" i="77"/>
  <c r="D9" i="77"/>
  <c r="B9" i="77"/>
  <c r="AB10" i="15"/>
  <c r="AB30" i="15"/>
  <c r="AB31" i="15"/>
  <c r="AB32" i="15"/>
  <c r="K10" i="15"/>
  <c r="K29" i="100" s="1"/>
  <c r="V10" i="15"/>
  <c r="V29" i="100" s="1"/>
  <c r="H41" i="15"/>
  <c r="S41" i="15"/>
  <c r="D35" i="15"/>
  <c r="O35" i="15"/>
  <c r="Z35" i="15"/>
  <c r="G35" i="15"/>
  <c r="R35" i="15"/>
  <c r="AB35" i="15"/>
  <c r="H9" i="66"/>
  <c r="G9" i="65"/>
  <c r="R9" i="65"/>
  <c r="AB9" i="65"/>
  <c r="S9" i="66"/>
  <c r="K9" i="66"/>
  <c r="V9" i="66"/>
  <c r="B9" i="66"/>
  <c r="L9" i="66"/>
  <c r="W9" i="66"/>
  <c r="C9" i="66"/>
  <c r="N9" i="66"/>
  <c r="D9" i="66"/>
  <c r="O9" i="66"/>
  <c r="Z9" i="66"/>
  <c r="G9" i="66"/>
  <c r="R9" i="66"/>
  <c r="T9" i="66"/>
  <c r="AB9" i="66"/>
  <c r="O9" i="69"/>
  <c r="F9" i="69"/>
  <c r="P9" i="69"/>
  <c r="AA9" i="69"/>
  <c r="H9" i="65"/>
  <c r="S9" i="65"/>
  <c r="Z9" i="69"/>
  <c r="G9" i="69"/>
  <c r="R9" i="69"/>
  <c r="AB9" i="69"/>
  <c r="J9" i="65"/>
  <c r="H9" i="69"/>
  <c r="S9" i="69"/>
  <c r="K9" i="65"/>
  <c r="V9" i="65"/>
  <c r="D9" i="69"/>
  <c r="J9" i="69"/>
  <c r="T9" i="69"/>
  <c r="B9" i="65"/>
  <c r="L9" i="65"/>
  <c r="W9" i="65"/>
  <c r="K9" i="69"/>
  <c r="V9" i="69"/>
  <c r="D9" i="65"/>
  <c r="N9" i="65"/>
  <c r="X9" i="65"/>
  <c r="B9" i="69"/>
  <c r="L9" i="69"/>
  <c r="W9" i="69"/>
  <c r="C9" i="65"/>
  <c r="O9" i="65"/>
  <c r="Z9" i="65"/>
  <c r="C9" i="69"/>
  <c r="N9" i="69"/>
  <c r="X9" i="69"/>
  <c r="F9" i="65"/>
  <c r="P9" i="65"/>
  <c r="AA9" i="65"/>
  <c r="F30" i="61"/>
  <c r="P30" i="61"/>
  <c r="AA30" i="61"/>
  <c r="J31" i="61"/>
  <c r="T31" i="61"/>
  <c r="C32" i="61"/>
  <c r="N32" i="61"/>
  <c r="X32" i="61"/>
  <c r="K41" i="61"/>
  <c r="V41" i="61"/>
  <c r="K10" i="62"/>
  <c r="V10" i="62"/>
  <c r="D30" i="61"/>
  <c r="O30" i="61"/>
  <c r="Z30" i="61"/>
  <c r="H31" i="61"/>
  <c r="S31" i="61"/>
  <c r="B32" i="61"/>
  <c r="L32" i="61"/>
  <c r="W32" i="61"/>
  <c r="F35" i="61"/>
  <c r="P35" i="61"/>
  <c r="AA35" i="61"/>
  <c r="H35" i="62"/>
  <c r="S35" i="62"/>
  <c r="AB30" i="61"/>
  <c r="K31" i="61"/>
  <c r="V31" i="61"/>
  <c r="D32" i="61"/>
  <c r="O32" i="61"/>
  <c r="Z32" i="61"/>
  <c r="H35" i="61"/>
  <c r="S35" i="61"/>
  <c r="H30" i="61"/>
  <c r="S30" i="61"/>
  <c r="B31" i="61"/>
  <c r="L31" i="61"/>
  <c r="W31" i="61"/>
  <c r="F32" i="61"/>
  <c r="P32" i="61"/>
  <c r="AA32" i="61"/>
  <c r="J35" i="61"/>
  <c r="T35" i="61"/>
  <c r="B30" i="61"/>
  <c r="L30" i="61"/>
  <c r="W30" i="61"/>
  <c r="F31" i="61"/>
  <c r="P31" i="61"/>
  <c r="AA31" i="61"/>
  <c r="J32" i="61"/>
  <c r="T32" i="61"/>
  <c r="C35" i="61"/>
  <c r="N35" i="61"/>
  <c r="X35" i="61"/>
  <c r="K30" i="61"/>
  <c r="V30" i="61"/>
  <c r="D31" i="61"/>
  <c r="O31" i="61"/>
  <c r="Z31" i="61"/>
  <c r="H32" i="61"/>
  <c r="S32" i="61"/>
  <c r="B35" i="61"/>
  <c r="L35" i="61"/>
  <c r="W35" i="61"/>
  <c r="F41" i="61"/>
  <c r="P41" i="61"/>
  <c r="AA41" i="61"/>
  <c r="F10" i="62"/>
  <c r="P10" i="62"/>
  <c r="AA10" i="62"/>
  <c r="R41" i="61"/>
  <c r="F10" i="61"/>
  <c r="H10" i="61"/>
  <c r="P10" i="61"/>
  <c r="W10" i="61"/>
  <c r="AA10" i="61"/>
  <c r="C10" i="61"/>
  <c r="N10" i="61"/>
  <c r="X10" i="61"/>
  <c r="B10" i="62"/>
  <c r="G10" i="62"/>
  <c r="R10" i="62"/>
  <c r="AB10" i="62"/>
  <c r="L30" i="63"/>
  <c r="F31" i="63"/>
  <c r="T32" i="63"/>
  <c r="W10" i="62"/>
  <c r="X10" i="62"/>
  <c r="L10" i="62"/>
  <c r="N10" i="62"/>
  <c r="R10" i="61"/>
  <c r="AB10" i="61"/>
  <c r="G10" i="61"/>
  <c r="B30" i="63"/>
  <c r="W30" i="63"/>
  <c r="P31" i="63"/>
  <c r="AA31" i="63"/>
  <c r="J32" i="63"/>
  <c r="C35" i="63"/>
  <c r="X35" i="63"/>
  <c r="AB41" i="63"/>
  <c r="H35" i="63"/>
  <c r="N41" i="63"/>
  <c r="J30" i="63"/>
  <c r="T30" i="63"/>
  <c r="C31" i="63"/>
  <c r="N31" i="63"/>
  <c r="X31" i="63"/>
  <c r="G32" i="63"/>
  <c r="R32" i="63"/>
  <c r="D41" i="63"/>
  <c r="D32" i="63"/>
  <c r="R30" i="63"/>
  <c r="Z41" i="63"/>
  <c r="K10" i="61"/>
  <c r="Z10" i="61"/>
  <c r="Z29" i="61" s="1"/>
  <c r="K30" i="63"/>
  <c r="V30" i="63"/>
  <c r="D31" i="63"/>
  <c r="O31" i="63"/>
  <c r="Z31" i="63"/>
  <c r="H32" i="63"/>
  <c r="S32" i="63"/>
  <c r="L35" i="63"/>
  <c r="W35" i="63"/>
  <c r="F41" i="63"/>
  <c r="P41" i="63"/>
  <c r="O41" i="63"/>
  <c r="AA41" i="63"/>
  <c r="S35" i="63"/>
  <c r="O10" i="61"/>
  <c r="C30" i="63"/>
  <c r="N30" i="63"/>
  <c r="X30" i="63"/>
  <c r="G31" i="63"/>
  <c r="R31" i="63"/>
  <c r="AB31" i="63"/>
  <c r="K32" i="63"/>
  <c r="V32" i="63"/>
  <c r="O35" i="63"/>
  <c r="Z35" i="63"/>
  <c r="H41" i="63"/>
  <c r="S41" i="63"/>
  <c r="B35" i="63"/>
  <c r="W32" i="63"/>
  <c r="B10" i="61"/>
  <c r="D30" i="63"/>
  <c r="O30" i="63"/>
  <c r="Z30" i="63"/>
  <c r="H31" i="63"/>
  <c r="S31" i="63"/>
  <c r="B32" i="63"/>
  <c r="L32" i="63"/>
  <c r="F35" i="63"/>
  <c r="AA35" i="63"/>
  <c r="J41" i="63"/>
  <c r="T41" i="63"/>
  <c r="G41" i="63"/>
  <c r="K35" i="63"/>
  <c r="R41" i="63"/>
  <c r="V35" i="63"/>
  <c r="D10" i="61"/>
  <c r="F30" i="63"/>
  <c r="P30" i="63"/>
  <c r="AA30" i="63"/>
  <c r="J31" i="63"/>
  <c r="T31" i="63"/>
  <c r="C32" i="63"/>
  <c r="N32" i="63"/>
  <c r="X32" i="63"/>
  <c r="G35" i="63"/>
  <c r="R35" i="63"/>
  <c r="AB35" i="63"/>
  <c r="N35" i="63"/>
  <c r="Z32" i="63"/>
  <c r="S10" i="61"/>
  <c r="G30" i="63"/>
  <c r="AB30" i="63"/>
  <c r="K31" i="63"/>
  <c r="V31" i="63"/>
  <c r="O32" i="63"/>
  <c r="B41" i="63"/>
  <c r="L41" i="63"/>
  <c r="W41" i="63"/>
  <c r="K41" i="63"/>
  <c r="P35" i="63"/>
  <c r="V41" i="63"/>
  <c r="AB32" i="63"/>
  <c r="V10" i="61"/>
  <c r="H30" i="63"/>
  <c r="S30" i="63"/>
  <c r="B31" i="63"/>
  <c r="L31" i="63"/>
  <c r="W31" i="63"/>
  <c r="F32" i="63"/>
  <c r="P32" i="63"/>
  <c r="AA32" i="63"/>
  <c r="J35" i="63"/>
  <c r="T35" i="63"/>
  <c r="C41" i="63"/>
  <c r="X41" i="63"/>
  <c r="D35" i="63"/>
  <c r="L16" i="57"/>
  <c r="F21" i="57"/>
  <c r="F10" i="57" s="1"/>
  <c r="G21" i="57"/>
  <c r="S10" i="63"/>
  <c r="K10" i="63"/>
  <c r="H10" i="63"/>
  <c r="L10" i="63"/>
  <c r="J10" i="63"/>
  <c r="T10" i="63"/>
  <c r="B10" i="63"/>
  <c r="W10" i="63"/>
  <c r="H9" i="64"/>
  <c r="S9" i="64"/>
  <c r="W9" i="64"/>
  <c r="G9" i="64"/>
  <c r="R9" i="64"/>
  <c r="AB9" i="64"/>
  <c r="C10" i="63"/>
  <c r="N10" i="63"/>
  <c r="X10" i="63"/>
  <c r="F10" i="63"/>
  <c r="P10" i="63"/>
  <c r="AA10" i="63"/>
  <c r="G10" i="63"/>
  <c r="R10" i="63"/>
  <c r="AB10" i="63"/>
  <c r="J10" i="62"/>
  <c r="T10" i="62"/>
  <c r="J10" i="61"/>
  <c r="T10" i="61"/>
  <c r="D22" i="58"/>
  <c r="D11" i="58" s="1"/>
  <c r="G16" i="58"/>
  <c r="H32" i="58"/>
  <c r="H10" i="58" s="1"/>
  <c r="I21" i="58"/>
  <c r="I10" i="58" s="1"/>
  <c r="K10" i="58"/>
  <c r="C10" i="58"/>
  <c r="B21" i="57"/>
  <c r="B10" i="57" s="1"/>
  <c r="E11" i="57"/>
  <c r="E21" i="57"/>
  <c r="J16" i="57"/>
  <c r="J21" i="57"/>
  <c r="D32" i="57"/>
  <c r="H21" i="57"/>
  <c r="C32" i="57"/>
  <c r="K32" i="57"/>
  <c r="E32" i="57"/>
  <c r="D18" i="57"/>
  <c r="I21" i="57"/>
  <c r="K21" i="57"/>
  <c r="G32" i="57"/>
  <c r="J11" i="57"/>
  <c r="D22" i="57"/>
  <c r="C21" i="57"/>
  <c r="L11" i="57"/>
  <c r="L21" i="57"/>
  <c r="L32" i="57"/>
  <c r="M38" i="60"/>
  <c r="B11" i="57"/>
  <c r="D27" i="57"/>
  <c r="D16" i="58"/>
  <c r="E16" i="58"/>
  <c r="C11" i="58"/>
  <c r="K11" i="58"/>
  <c r="D18" i="58"/>
  <c r="L11" i="58"/>
  <c r="E11" i="58"/>
  <c r="C11" i="57"/>
  <c r="K11" i="57"/>
  <c r="C16" i="57"/>
  <c r="K16" i="57"/>
  <c r="G11" i="57"/>
  <c r="D12" i="57"/>
  <c r="M15" i="56"/>
  <c r="M9" i="56"/>
  <c r="M16" i="7"/>
  <c r="M16" i="59" s="1"/>
  <c r="M32" i="7"/>
  <c r="M32" i="59" s="1"/>
  <c r="M11" i="7"/>
  <c r="M11" i="59" s="1"/>
  <c r="M21" i="7"/>
  <c r="M21" i="59" s="1"/>
  <c r="M44" i="6"/>
  <c r="M45" i="6"/>
  <c r="M9" i="6"/>
  <c r="M34" i="6" s="1"/>
  <c r="M38" i="6"/>
  <c r="M11" i="4"/>
  <c r="M16" i="4"/>
  <c r="M22" i="4"/>
  <c r="M27" i="4"/>
  <c r="M33" i="4"/>
  <c r="M38" i="4"/>
  <c r="W29" i="15" l="1"/>
  <c r="G29" i="73"/>
  <c r="L29" i="73"/>
  <c r="C29" i="73"/>
  <c r="Z29" i="15"/>
  <c r="AB29" i="73"/>
  <c r="AA29" i="15"/>
  <c r="H29" i="73"/>
  <c r="K29" i="73"/>
  <c r="D29" i="73"/>
  <c r="J29" i="73"/>
  <c r="AA29" i="73"/>
  <c r="F10" i="58"/>
  <c r="K10" i="57"/>
  <c r="D29" i="15"/>
  <c r="L19" i="72"/>
  <c r="C10" i="57"/>
  <c r="G10" i="57"/>
  <c r="X29" i="15"/>
  <c r="G29" i="63"/>
  <c r="AB29" i="15"/>
  <c r="AB29" i="100"/>
  <c r="T19" i="72"/>
  <c r="R19" i="72"/>
  <c r="D19" i="72"/>
  <c r="P29" i="73"/>
  <c r="Z29" i="73"/>
  <c r="T29" i="73"/>
  <c r="N29" i="73"/>
  <c r="O29" i="61"/>
  <c r="F29" i="73"/>
  <c r="O29" i="73"/>
  <c r="V29" i="73"/>
  <c r="S29" i="73"/>
  <c r="B29" i="15"/>
  <c r="C29" i="15"/>
  <c r="S19" i="72"/>
  <c r="O19" i="72"/>
  <c r="K19" i="72"/>
  <c r="B19" i="72"/>
  <c r="F19" i="72"/>
  <c r="J19" i="72"/>
  <c r="G19" i="72"/>
  <c r="C19" i="72"/>
  <c r="L29" i="63"/>
  <c r="V29" i="61"/>
  <c r="F29" i="63"/>
  <c r="K29" i="63"/>
  <c r="M38" i="54"/>
  <c r="AA29" i="63"/>
  <c r="D21" i="58"/>
  <c r="D10" i="58" s="1"/>
  <c r="B10" i="58"/>
  <c r="J10" i="58"/>
  <c r="M16" i="60"/>
  <c r="M16" i="8"/>
  <c r="E10" i="57"/>
  <c r="D21" i="57"/>
  <c r="D10" i="57" s="1"/>
  <c r="D11" i="57"/>
  <c r="M21" i="60"/>
  <c r="M21" i="8"/>
  <c r="M32" i="60"/>
  <c r="M32" i="8"/>
  <c r="M11" i="60"/>
  <c r="M11" i="8"/>
  <c r="D29" i="62"/>
  <c r="S29" i="61"/>
  <c r="B29" i="62"/>
  <c r="W29" i="62"/>
  <c r="C29" i="61"/>
  <c r="P29" i="62"/>
  <c r="K29" i="61"/>
  <c r="N29" i="62"/>
  <c r="AA29" i="62"/>
  <c r="S29" i="62"/>
  <c r="Z29" i="63"/>
  <c r="H29" i="62"/>
  <c r="F29" i="62"/>
  <c r="V29" i="62"/>
  <c r="Z29" i="62"/>
  <c r="C29" i="62"/>
  <c r="AB29" i="62"/>
  <c r="K29" i="62"/>
  <c r="O29" i="62"/>
  <c r="T29" i="62"/>
  <c r="R29" i="62"/>
  <c r="J29" i="62"/>
  <c r="G29" i="62"/>
  <c r="X29" i="62"/>
  <c r="H29" i="63"/>
  <c r="AB29" i="61"/>
  <c r="D29" i="61"/>
  <c r="W29" i="63"/>
  <c r="H29" i="61"/>
  <c r="W29" i="61"/>
  <c r="AA29" i="61"/>
  <c r="R29" i="61"/>
  <c r="L29" i="61"/>
  <c r="L29" i="62"/>
  <c r="P29" i="61"/>
  <c r="P29" i="63"/>
  <c r="T29" i="61"/>
  <c r="F29" i="61"/>
  <c r="J29" i="61"/>
  <c r="X29" i="61"/>
  <c r="N29" i="61"/>
  <c r="X29" i="63"/>
  <c r="N29" i="63"/>
  <c r="C29" i="63"/>
  <c r="R29" i="63"/>
  <c r="O29" i="63"/>
  <c r="G29" i="61"/>
  <c r="B29" i="61"/>
  <c r="AB29" i="63"/>
  <c r="S29" i="63"/>
  <c r="T29" i="63"/>
  <c r="J29" i="63"/>
  <c r="B29" i="63"/>
  <c r="V29" i="63"/>
  <c r="D29" i="63"/>
  <c r="I10" i="57"/>
  <c r="J10" i="57"/>
  <c r="D16" i="57"/>
  <c r="L10" i="57"/>
  <c r="H10" i="57"/>
  <c r="M27" i="54"/>
  <c r="M16" i="54"/>
  <c r="M32" i="4"/>
  <c r="M33" i="54"/>
  <c r="M21" i="4"/>
  <c r="M22" i="54"/>
  <c r="M10" i="4"/>
  <c r="M11" i="54"/>
  <c r="M10" i="7"/>
  <c r="M10" i="59" s="1"/>
  <c r="M33" i="6"/>
  <c r="M35" i="6"/>
  <c r="M44" i="2"/>
  <c r="M51" i="2" s="1"/>
  <c r="M32" i="2"/>
  <c r="M38" i="2" s="1"/>
  <c r="M26" i="2"/>
  <c r="M9" i="2"/>
  <c r="M15" i="2" s="1"/>
  <c r="M33" i="3"/>
  <c r="M34" i="3"/>
  <c r="M35" i="3"/>
  <c r="M38" i="3"/>
  <c r="M39" i="3"/>
  <c r="M40" i="3"/>
  <c r="M43" i="3"/>
  <c r="M44" i="3"/>
  <c r="M45" i="3"/>
  <c r="M48" i="3"/>
  <c r="M49" i="3"/>
  <c r="M50" i="3"/>
  <c r="M28" i="2"/>
  <c r="M40" i="2" l="1"/>
  <c r="M10" i="60"/>
  <c r="M10" i="8"/>
  <c r="M21" i="54"/>
  <c r="M10" i="54"/>
  <c r="M32" i="54"/>
  <c r="M52" i="2"/>
  <c r="M50" i="2"/>
  <c r="M39" i="2"/>
  <c r="M27" i="2"/>
  <c r="M17" i="2"/>
  <c r="M16" i="2"/>
  <c r="L38" i="7" l="1"/>
  <c r="L33" i="7"/>
  <c r="L27" i="7"/>
  <c r="L22" i="7"/>
  <c r="L19" i="7"/>
  <c r="L18" i="7"/>
  <c r="L17" i="7"/>
  <c r="L14" i="7"/>
  <c r="L13" i="7"/>
  <c r="L12" i="7"/>
  <c r="L27" i="6"/>
  <c r="L49" i="6" s="1"/>
  <c r="L21" i="6"/>
  <c r="L43" i="6" s="1"/>
  <c r="L15" i="6"/>
  <c r="L40" i="6" s="1"/>
  <c r="L12" i="6"/>
  <c r="L11" i="6"/>
  <c r="L10" i="6"/>
  <c r="L38" i="4"/>
  <c r="L33" i="4"/>
  <c r="L27" i="4"/>
  <c r="L22" i="4"/>
  <c r="L16" i="4"/>
  <c r="L11" i="4"/>
  <c r="L18" i="60" l="1"/>
  <c r="L18" i="8"/>
  <c r="L14" i="8"/>
  <c r="L14" i="60"/>
  <c r="L22" i="60"/>
  <c r="L22" i="8"/>
  <c r="L12" i="60"/>
  <c r="L12" i="8"/>
  <c r="L33" i="8"/>
  <c r="L33" i="60"/>
  <c r="L17" i="8"/>
  <c r="L17" i="60"/>
  <c r="L13" i="60"/>
  <c r="L13" i="8"/>
  <c r="L38" i="8"/>
  <c r="L38" i="60"/>
  <c r="L38" i="54"/>
  <c r="L27" i="8"/>
  <c r="L27" i="60"/>
  <c r="L19" i="8"/>
  <c r="L19" i="60"/>
  <c r="L22" i="59"/>
  <c r="L12" i="59"/>
  <c r="L14" i="59"/>
  <c r="L33" i="59"/>
  <c r="L17" i="59"/>
  <c r="L27" i="59"/>
  <c r="L13" i="59"/>
  <c r="L18" i="59"/>
  <c r="L38" i="59"/>
  <c r="L19" i="59"/>
  <c r="L11" i="54"/>
  <c r="L16" i="54"/>
  <c r="L22" i="54"/>
  <c r="L27" i="54"/>
  <c r="L33" i="54"/>
  <c r="L21" i="4"/>
  <c r="L32" i="7"/>
  <c r="L32" i="4"/>
  <c r="L10" i="4"/>
  <c r="L16" i="7"/>
  <c r="L11" i="7"/>
  <c r="L21" i="7"/>
  <c r="L44" i="6"/>
  <c r="L38" i="6"/>
  <c r="L50" i="6"/>
  <c r="L39" i="6"/>
  <c r="L45" i="6"/>
  <c r="L9" i="6"/>
  <c r="L34" i="6" s="1"/>
  <c r="L48" i="6"/>
  <c r="L27" i="3"/>
  <c r="L50" i="3" s="1"/>
  <c r="L21" i="3"/>
  <c r="L44" i="3" s="1"/>
  <c r="L15" i="3"/>
  <c r="L38" i="3" s="1"/>
  <c r="L12" i="3"/>
  <c r="L11" i="3"/>
  <c r="L10" i="3"/>
  <c r="L21" i="5"/>
  <c r="L15" i="5"/>
  <c r="L9" i="5"/>
  <c r="L44" i="2"/>
  <c r="L52" i="2" s="1"/>
  <c r="L32" i="2"/>
  <c r="L40" i="2" s="1"/>
  <c r="L20" i="2"/>
  <c r="L28" i="2" s="1"/>
  <c r="L9" i="2"/>
  <c r="L17" i="2" s="1"/>
  <c r="L21" i="56" l="1"/>
  <c r="L32" i="60"/>
  <c r="L32" i="8"/>
  <c r="L11" i="60"/>
  <c r="L11" i="8"/>
  <c r="L9" i="56"/>
  <c r="L15" i="56"/>
  <c r="L16" i="8"/>
  <c r="L16" i="60"/>
  <c r="L21" i="8"/>
  <c r="L21" i="60"/>
  <c r="L16" i="59"/>
  <c r="L11" i="59"/>
  <c r="L32" i="59"/>
  <c r="L21" i="59"/>
  <c r="L21" i="54"/>
  <c r="L32" i="54"/>
  <c r="L10" i="54"/>
  <c r="L10" i="7"/>
  <c r="L35" i="6"/>
  <c r="L33" i="6"/>
  <c r="L48" i="3"/>
  <c r="L45" i="3"/>
  <c r="L39" i="3"/>
  <c r="L9" i="3"/>
  <c r="L43" i="3"/>
  <c r="L49" i="3"/>
  <c r="L40" i="3"/>
  <c r="L15" i="2"/>
  <c r="L26" i="2"/>
  <c r="L38" i="2"/>
  <c r="L50" i="2"/>
  <c r="L16" i="2"/>
  <c r="L27" i="2"/>
  <c r="L39" i="2"/>
  <c r="L51" i="2"/>
  <c r="K7" i="39"/>
  <c r="K10" i="38"/>
  <c r="K20" i="38" l="1"/>
  <c r="K22" i="38"/>
  <c r="K21" i="38"/>
  <c r="L10" i="8"/>
  <c r="L10" i="60"/>
  <c r="L10" i="59"/>
  <c r="L34" i="3"/>
  <c r="L33" i="3"/>
  <c r="L35" i="3"/>
  <c r="K18" i="38" l="1"/>
  <c r="K38" i="7"/>
  <c r="K33" i="7"/>
  <c r="K27" i="7"/>
  <c r="K22" i="7"/>
  <c r="K19" i="7"/>
  <c r="K18" i="7"/>
  <c r="K17" i="7"/>
  <c r="K14" i="7"/>
  <c r="K13" i="7"/>
  <c r="K12" i="7"/>
  <c r="K27" i="6"/>
  <c r="K49" i="6" s="1"/>
  <c r="K21" i="6"/>
  <c r="K43" i="6" s="1"/>
  <c r="K15" i="6"/>
  <c r="K40" i="6" s="1"/>
  <c r="K12" i="6"/>
  <c r="K11" i="6"/>
  <c r="K10" i="6"/>
  <c r="K17" i="8" l="1"/>
  <c r="K17" i="60"/>
  <c r="K22" i="60"/>
  <c r="K22" i="8"/>
  <c r="K18" i="60"/>
  <c r="K18" i="8"/>
  <c r="K12" i="8"/>
  <c r="K12" i="60"/>
  <c r="K13" i="60"/>
  <c r="K13" i="8"/>
  <c r="K38" i="60"/>
  <c r="K38" i="8"/>
  <c r="K33" i="8"/>
  <c r="K33" i="60"/>
  <c r="K14" i="8"/>
  <c r="K14" i="60"/>
  <c r="K19" i="8"/>
  <c r="K19" i="60"/>
  <c r="K27" i="8"/>
  <c r="K27" i="60"/>
  <c r="K33" i="59"/>
  <c r="K17" i="59"/>
  <c r="K27" i="59"/>
  <c r="K38" i="59"/>
  <c r="K18" i="59"/>
  <c r="K22" i="59"/>
  <c r="K12" i="59"/>
  <c r="K13" i="59"/>
  <c r="K14" i="59"/>
  <c r="K19" i="59"/>
  <c r="K32" i="7"/>
  <c r="K11" i="7"/>
  <c r="K21" i="7"/>
  <c r="K16" i="7"/>
  <c r="K38" i="6"/>
  <c r="K44" i="6"/>
  <c r="K50" i="6"/>
  <c r="K39" i="6"/>
  <c r="K45" i="6"/>
  <c r="K9" i="6"/>
  <c r="K35" i="6" s="1"/>
  <c r="K48" i="6"/>
  <c r="K11" i="60" l="1"/>
  <c r="K11" i="8"/>
  <c r="K32" i="60"/>
  <c r="K32" i="8"/>
  <c r="K10" i="7"/>
  <c r="K10" i="60" s="1"/>
  <c r="K16" i="8"/>
  <c r="K16" i="60"/>
  <c r="K10" i="8"/>
  <c r="K21" i="8"/>
  <c r="K21" i="60"/>
  <c r="K16" i="59"/>
  <c r="K11" i="59"/>
  <c r="K32" i="59"/>
  <c r="K21" i="59"/>
  <c r="K33" i="6"/>
  <c r="K34" i="6"/>
  <c r="K38" i="4"/>
  <c r="K33" i="4"/>
  <c r="K27" i="4"/>
  <c r="K22" i="4"/>
  <c r="K16" i="4"/>
  <c r="K16" i="54" s="1"/>
  <c r="K11" i="4"/>
  <c r="K27" i="3"/>
  <c r="K50" i="3" s="1"/>
  <c r="K21" i="3"/>
  <c r="K44" i="3" s="1"/>
  <c r="K15" i="3"/>
  <c r="K38" i="3" s="1"/>
  <c r="K12" i="3"/>
  <c r="K11" i="3"/>
  <c r="K10" i="3"/>
  <c r="K10" i="59" l="1"/>
  <c r="K22" i="54"/>
  <c r="K11" i="54"/>
  <c r="K33" i="54"/>
  <c r="K38" i="54"/>
  <c r="K27" i="54"/>
  <c r="K32" i="4"/>
  <c r="K10" i="4"/>
  <c r="K21" i="4"/>
  <c r="K45" i="3"/>
  <c r="K9" i="3"/>
  <c r="K33" i="3" s="1"/>
  <c r="K39" i="3"/>
  <c r="K40" i="3"/>
  <c r="K48" i="3"/>
  <c r="K43" i="3"/>
  <c r="K49" i="3"/>
  <c r="K21" i="5"/>
  <c r="K15" i="5"/>
  <c r="K9" i="5"/>
  <c r="K44" i="2"/>
  <c r="K52" i="2" s="1"/>
  <c r="K32" i="2"/>
  <c r="K40" i="2" s="1"/>
  <c r="K20" i="2"/>
  <c r="K28" i="2" s="1"/>
  <c r="K9" i="2"/>
  <c r="K17" i="2" s="1"/>
  <c r="K21" i="54" l="1"/>
  <c r="K21" i="56"/>
  <c r="K9" i="56"/>
  <c r="K15" i="56"/>
  <c r="K10" i="54"/>
  <c r="K32" i="54"/>
  <c r="K35" i="3"/>
  <c r="K34" i="3"/>
  <c r="K15" i="2"/>
  <c r="K26" i="2"/>
  <c r="K38" i="2"/>
  <c r="K50" i="2"/>
  <c r="K16" i="2"/>
  <c r="K27" i="2"/>
  <c r="K39" i="2"/>
  <c r="K51" i="2"/>
  <c r="J10" i="38" l="1"/>
  <c r="J20" i="38" l="1"/>
  <c r="J22" i="38"/>
  <c r="J21" i="38"/>
  <c r="J7" i="39"/>
  <c r="J18" i="38" l="1"/>
  <c r="J38" i="7"/>
  <c r="J33" i="7"/>
  <c r="J27" i="7"/>
  <c r="J22" i="7"/>
  <c r="J19" i="7"/>
  <c r="J18" i="7"/>
  <c r="J17" i="7"/>
  <c r="J14" i="7"/>
  <c r="J13" i="7"/>
  <c r="J12" i="7"/>
  <c r="J27" i="6"/>
  <c r="J50" i="6" s="1"/>
  <c r="J21" i="6"/>
  <c r="J44" i="6" s="1"/>
  <c r="J15" i="6"/>
  <c r="J38" i="6" s="1"/>
  <c r="J12" i="6"/>
  <c r="J11" i="6"/>
  <c r="J10" i="6"/>
  <c r="J38" i="4"/>
  <c r="J33" i="4"/>
  <c r="J27" i="4"/>
  <c r="J22" i="4"/>
  <c r="J16" i="4"/>
  <c r="J11" i="4"/>
  <c r="J27" i="3"/>
  <c r="J49" i="3" s="1"/>
  <c r="J21" i="3"/>
  <c r="J43" i="3" s="1"/>
  <c r="J15" i="3"/>
  <c r="J40" i="3" s="1"/>
  <c r="J12" i="3"/>
  <c r="J11" i="3"/>
  <c r="J10" i="3"/>
  <c r="J22" i="8" l="1"/>
  <c r="J22" i="60"/>
  <c r="J18" i="8"/>
  <c r="J18" i="60"/>
  <c r="J17" i="8"/>
  <c r="J17" i="60"/>
  <c r="J12" i="8"/>
  <c r="J12" i="60"/>
  <c r="J33" i="8"/>
  <c r="J33" i="60"/>
  <c r="J13" i="60"/>
  <c r="J13" i="8"/>
  <c r="J38" i="60"/>
  <c r="J38" i="8"/>
  <c r="J14" i="60"/>
  <c r="J14" i="8"/>
  <c r="J27" i="8"/>
  <c r="J27" i="60"/>
  <c r="J19" i="8"/>
  <c r="J19" i="60"/>
  <c r="J27" i="59"/>
  <c r="J14" i="59"/>
  <c r="J33" i="59"/>
  <c r="J13" i="59"/>
  <c r="J17" i="59"/>
  <c r="J38" i="59"/>
  <c r="J18" i="59"/>
  <c r="J12" i="59"/>
  <c r="J19" i="59"/>
  <c r="J22" i="59"/>
  <c r="J11" i="54"/>
  <c r="J38" i="54"/>
  <c r="J16" i="54"/>
  <c r="J22" i="54"/>
  <c r="J27" i="54"/>
  <c r="J33" i="54"/>
  <c r="J16" i="7"/>
  <c r="J21" i="7"/>
  <c r="J32" i="4"/>
  <c r="J11" i="7"/>
  <c r="J32" i="7"/>
  <c r="J45" i="6"/>
  <c r="J9" i="6"/>
  <c r="J33" i="6" s="1"/>
  <c r="J39" i="6"/>
  <c r="J40" i="6"/>
  <c r="J48" i="6"/>
  <c r="J43" i="6"/>
  <c r="J49" i="6"/>
  <c r="J10" i="4"/>
  <c r="J21" i="4"/>
  <c r="J9" i="3"/>
  <c r="J35" i="3" s="1"/>
  <c r="J38" i="3"/>
  <c r="J44" i="3"/>
  <c r="J50" i="3"/>
  <c r="J39" i="3"/>
  <c r="J45" i="3"/>
  <c r="J48" i="3"/>
  <c r="Z9" i="17"/>
  <c r="F29" i="15"/>
  <c r="V9" i="17"/>
  <c r="R9" i="17"/>
  <c r="N9" i="17"/>
  <c r="J9" i="17"/>
  <c r="N9" i="76" l="1"/>
  <c r="N40" i="102"/>
  <c r="N9" i="75"/>
  <c r="R9" i="76"/>
  <c r="R40" i="102"/>
  <c r="R9" i="75"/>
  <c r="V9" i="75"/>
  <c r="V40" i="102"/>
  <c r="V9" i="76"/>
  <c r="J40" i="102"/>
  <c r="J9" i="75"/>
  <c r="J9" i="76"/>
  <c r="Z9" i="75"/>
  <c r="Z9" i="76"/>
  <c r="Z40" i="102"/>
  <c r="J21" i="54"/>
  <c r="J11" i="60"/>
  <c r="J11" i="8"/>
  <c r="J32" i="60"/>
  <c r="J32" i="8"/>
  <c r="J16" i="8"/>
  <c r="J16" i="60"/>
  <c r="J21" i="8"/>
  <c r="J21" i="60"/>
  <c r="J21" i="59"/>
  <c r="J16" i="59"/>
  <c r="J32" i="59"/>
  <c r="J11" i="59"/>
  <c r="J10" i="54"/>
  <c r="J32" i="54"/>
  <c r="J34" i="3"/>
  <c r="J10" i="7"/>
  <c r="J35" i="6"/>
  <c r="J34" i="6"/>
  <c r="J33" i="3"/>
  <c r="J10" i="8" l="1"/>
  <c r="J10" i="60"/>
  <c r="J10" i="59"/>
  <c r="J44" i="2"/>
  <c r="J50" i="2" s="1"/>
  <c r="J32" i="2"/>
  <c r="J38" i="2" s="1"/>
  <c r="J20" i="2"/>
  <c r="J26" i="2" s="1"/>
  <c r="J9" i="2"/>
  <c r="J15" i="2" s="1"/>
  <c r="J21" i="5"/>
  <c r="J15" i="5"/>
  <c r="J9" i="5"/>
  <c r="J21" i="56" l="1"/>
  <c r="J9" i="56"/>
  <c r="J15" i="56"/>
  <c r="J27" i="2"/>
  <c r="J51" i="2"/>
  <c r="J52" i="2"/>
  <c r="J40" i="2"/>
  <c r="J39" i="2"/>
  <c r="J28" i="2"/>
  <c r="J16" i="2"/>
  <c r="J17" i="2"/>
  <c r="I10" i="38"/>
  <c r="I7" i="39"/>
  <c r="I20" i="38" l="1"/>
  <c r="I21" i="38"/>
  <c r="I22" i="38"/>
  <c r="I38" i="7"/>
  <c r="I33" i="7"/>
  <c r="I19" i="7"/>
  <c r="I27" i="7"/>
  <c r="I14" i="7"/>
  <c r="I22" i="7"/>
  <c r="I27" i="6"/>
  <c r="I50" i="6" s="1"/>
  <c r="I21" i="6"/>
  <c r="I45" i="6" s="1"/>
  <c r="I15" i="6"/>
  <c r="I39" i="6" s="1"/>
  <c r="I12" i="6"/>
  <c r="I11" i="6"/>
  <c r="I10" i="6"/>
  <c r="I27" i="4"/>
  <c r="I22" i="4"/>
  <c r="I27" i="3"/>
  <c r="I50" i="3" s="1"/>
  <c r="I21" i="3"/>
  <c r="I43" i="3" s="1"/>
  <c r="I15" i="3"/>
  <c r="I38" i="3" s="1"/>
  <c r="I12" i="3"/>
  <c r="I11" i="3"/>
  <c r="I10" i="3"/>
  <c r="I14" i="60" l="1"/>
  <c r="I14" i="8"/>
  <c r="I33" i="8"/>
  <c r="I33" i="60"/>
  <c r="I38" i="8"/>
  <c r="I38" i="60"/>
  <c r="I22" i="8"/>
  <c r="I22" i="60"/>
  <c r="I19" i="8"/>
  <c r="I19" i="60"/>
  <c r="I27" i="8"/>
  <c r="I27" i="60"/>
  <c r="I33" i="59"/>
  <c r="I27" i="59"/>
  <c r="I38" i="59"/>
  <c r="I22" i="59"/>
  <c r="I14" i="59"/>
  <c r="I19" i="59"/>
  <c r="I44" i="3"/>
  <c r="I40" i="3"/>
  <c r="I45" i="3"/>
  <c r="I18" i="38"/>
  <c r="I21" i="7"/>
  <c r="I11" i="7"/>
  <c r="I16" i="7"/>
  <c r="I32" i="7"/>
  <c r="I12" i="7"/>
  <c r="I17" i="7"/>
  <c r="I13" i="7"/>
  <c r="I18" i="7"/>
  <c r="I48" i="6"/>
  <c r="I49" i="6"/>
  <c r="I43" i="6"/>
  <c r="I44" i="6"/>
  <c r="I38" i="6"/>
  <c r="I40" i="6"/>
  <c r="I9" i="6"/>
  <c r="I33" i="6" s="1"/>
  <c r="I33" i="4"/>
  <c r="I38" i="4"/>
  <c r="I11" i="4"/>
  <c r="I11" i="54" s="1"/>
  <c r="I16" i="4"/>
  <c r="I21" i="4"/>
  <c r="I49" i="3"/>
  <c r="I48" i="3"/>
  <c r="I9" i="3"/>
  <c r="I33" i="3" s="1"/>
  <c r="I39" i="3"/>
  <c r="I18" i="8" l="1"/>
  <c r="I18" i="60"/>
  <c r="I13" i="60"/>
  <c r="I13" i="8"/>
  <c r="I17" i="8"/>
  <c r="I17" i="60"/>
  <c r="I12" i="60"/>
  <c r="I12" i="8"/>
  <c r="I11" i="60"/>
  <c r="I11" i="8"/>
  <c r="I32" i="60"/>
  <c r="I32" i="8"/>
  <c r="I21" i="8"/>
  <c r="I21" i="60"/>
  <c r="I16" i="8"/>
  <c r="I16" i="60"/>
  <c r="I13" i="59"/>
  <c r="I12" i="59"/>
  <c r="I16" i="59"/>
  <c r="I17" i="59"/>
  <c r="I11" i="59"/>
  <c r="I21" i="59"/>
  <c r="I32" i="59"/>
  <c r="I18" i="59"/>
  <c r="I33" i="54"/>
  <c r="I38" i="54"/>
  <c r="I22" i="54"/>
  <c r="I16" i="54"/>
  <c r="I27" i="54"/>
  <c r="I10" i="7"/>
  <c r="I35" i="6"/>
  <c r="I34" i="6"/>
  <c r="I32" i="4"/>
  <c r="I10" i="4"/>
  <c r="I10" i="54" s="1"/>
  <c r="I35" i="3"/>
  <c r="I34" i="3"/>
  <c r="I10" i="8" l="1"/>
  <c r="I10" i="60"/>
  <c r="I10" i="59"/>
  <c r="I32" i="54"/>
  <c r="I21" i="54"/>
  <c r="I21" i="5" l="1"/>
  <c r="I15" i="5"/>
  <c r="I9" i="5"/>
  <c r="I20" i="2"/>
  <c r="I26" i="2" s="1"/>
  <c r="I15" i="56" l="1"/>
  <c r="I21" i="56"/>
  <c r="I9" i="56"/>
  <c r="I27" i="2"/>
  <c r="I28" i="2"/>
  <c r="I44" i="2"/>
  <c r="I51" i="2" s="1"/>
  <c r="I32" i="2"/>
  <c r="I40" i="2" s="1"/>
  <c r="I9" i="2"/>
  <c r="I16" i="2" s="1"/>
  <c r="I38" i="2" l="1"/>
  <c r="I52" i="2"/>
  <c r="I50" i="2"/>
  <c r="I39" i="2"/>
  <c r="I15" i="2"/>
  <c r="I17" i="2"/>
  <c r="H10" i="3" l="1"/>
  <c r="H7" i="39" l="1"/>
  <c r="H10" i="38"/>
  <c r="H22" i="38" l="1"/>
  <c r="H21" i="38"/>
  <c r="H20" i="38"/>
  <c r="H21" i="5"/>
  <c r="H15" i="5"/>
  <c r="H9" i="5"/>
  <c r="H20" i="2"/>
  <c r="H26" i="2" s="1"/>
  <c r="H18" i="38" l="1"/>
  <c r="H9" i="56"/>
  <c r="H15" i="56"/>
  <c r="H21" i="56"/>
  <c r="H27" i="2"/>
  <c r="H28" i="2"/>
  <c r="G7" i="39"/>
  <c r="F7" i="39"/>
  <c r="E7" i="39"/>
  <c r="D7" i="39"/>
  <c r="C7" i="39"/>
  <c r="B7" i="39"/>
  <c r="G10" i="38"/>
  <c r="F10" i="38"/>
  <c r="E10" i="38"/>
  <c r="D10" i="38"/>
  <c r="C10" i="38"/>
  <c r="B10" i="38"/>
  <c r="AB22" i="31"/>
  <c r="AA22" i="31"/>
  <c r="Z22" i="31"/>
  <c r="AB12" i="31"/>
  <c r="AA16" i="31"/>
  <c r="Z16" i="31"/>
  <c r="AB13" i="31"/>
  <c r="AA13" i="31"/>
  <c r="Z13" i="31"/>
  <c r="AA12" i="31"/>
  <c r="Z12" i="31"/>
  <c r="AA11" i="31"/>
  <c r="Z11" i="31"/>
  <c r="AB10" i="30"/>
  <c r="Z9" i="30"/>
  <c r="AB12" i="30"/>
  <c r="AA12" i="30"/>
  <c r="Z12" i="30"/>
  <c r="AB11" i="30"/>
  <c r="AA11" i="30"/>
  <c r="Z11" i="30"/>
  <c r="AA10" i="30"/>
  <c r="Z10" i="30"/>
  <c r="AA9" i="21"/>
  <c r="Z9" i="21"/>
  <c r="W9" i="21"/>
  <c r="W9" i="79" s="1"/>
  <c r="V9" i="21"/>
  <c r="S9" i="21"/>
  <c r="R9" i="21"/>
  <c r="O9" i="21"/>
  <c r="N9" i="21"/>
  <c r="K9" i="21"/>
  <c r="J9" i="21"/>
  <c r="G9" i="21"/>
  <c r="G9" i="79" s="1"/>
  <c r="F9" i="21"/>
  <c r="AA9" i="20"/>
  <c r="Z9" i="20"/>
  <c r="W9" i="20"/>
  <c r="V9" i="20"/>
  <c r="S9" i="20"/>
  <c r="R9" i="20"/>
  <c r="O9" i="20"/>
  <c r="N9" i="20"/>
  <c r="K9" i="20"/>
  <c r="J9" i="20"/>
  <c r="G9" i="20"/>
  <c r="F9" i="20"/>
  <c r="D9" i="20"/>
  <c r="C9" i="20"/>
  <c r="B9" i="20"/>
  <c r="AA9" i="17"/>
  <c r="W9" i="17"/>
  <c r="S9" i="17"/>
  <c r="O9" i="17"/>
  <c r="K9" i="17"/>
  <c r="G9" i="17"/>
  <c r="F9" i="17"/>
  <c r="AB9" i="16"/>
  <c r="X9" i="16"/>
  <c r="T9" i="16"/>
  <c r="P9" i="16"/>
  <c r="L9" i="16"/>
  <c r="AA9" i="16"/>
  <c r="Z9" i="16"/>
  <c r="W9" i="16"/>
  <c r="V9" i="16"/>
  <c r="S9" i="16"/>
  <c r="R9" i="16"/>
  <c r="O9" i="16"/>
  <c r="N9" i="16"/>
  <c r="K9" i="16"/>
  <c r="J9" i="16"/>
  <c r="G9" i="16"/>
  <c r="F9" i="16"/>
  <c r="D9" i="16"/>
  <c r="C9" i="16"/>
  <c r="B9" i="16"/>
  <c r="L32" i="15"/>
  <c r="H32" i="15"/>
  <c r="O29" i="15"/>
  <c r="AA32" i="15"/>
  <c r="Z32" i="15"/>
  <c r="W32" i="15"/>
  <c r="V32" i="15"/>
  <c r="S32" i="15"/>
  <c r="R32" i="15"/>
  <c r="O32" i="15"/>
  <c r="N32" i="15"/>
  <c r="K32" i="15"/>
  <c r="J32" i="15"/>
  <c r="G32" i="15"/>
  <c r="F32" i="15"/>
  <c r="D32" i="15"/>
  <c r="C32" i="15"/>
  <c r="B32" i="15"/>
  <c r="AA31" i="15"/>
  <c r="Z31" i="15"/>
  <c r="W31" i="15"/>
  <c r="V31" i="15"/>
  <c r="S31" i="15"/>
  <c r="R31" i="15"/>
  <c r="O31" i="15"/>
  <c r="N31" i="15"/>
  <c r="K31" i="15"/>
  <c r="J31" i="15"/>
  <c r="G31" i="15"/>
  <c r="F31" i="15"/>
  <c r="D31" i="15"/>
  <c r="C31" i="15"/>
  <c r="B31" i="15"/>
  <c r="AA30" i="15"/>
  <c r="Z30" i="15"/>
  <c r="W30" i="15"/>
  <c r="V30" i="15"/>
  <c r="S30" i="15"/>
  <c r="R30" i="15"/>
  <c r="O30" i="15"/>
  <c r="N30" i="15"/>
  <c r="K30" i="15"/>
  <c r="J30" i="15"/>
  <c r="G30" i="15"/>
  <c r="F30" i="15"/>
  <c r="D30" i="15"/>
  <c r="C30" i="15"/>
  <c r="B30" i="15"/>
  <c r="T12" i="13"/>
  <c r="S12" i="13"/>
  <c r="R12" i="13"/>
  <c r="O12" i="13"/>
  <c r="N12" i="13"/>
  <c r="L12" i="13"/>
  <c r="K12" i="13"/>
  <c r="J12" i="13"/>
  <c r="H12" i="13"/>
  <c r="G12" i="13"/>
  <c r="F12" i="13"/>
  <c r="D12" i="13"/>
  <c r="C12" i="13"/>
  <c r="B12" i="13"/>
  <c r="L10" i="12"/>
  <c r="P10" i="12"/>
  <c r="H10" i="12"/>
  <c r="T10" i="12"/>
  <c r="S10" i="12"/>
  <c r="R10" i="12"/>
  <c r="O10" i="12"/>
  <c r="N10" i="12"/>
  <c r="K10" i="12"/>
  <c r="J10" i="12"/>
  <c r="G10" i="12"/>
  <c r="F10" i="12"/>
  <c r="D10" i="12"/>
  <c r="C10" i="12"/>
  <c r="B10" i="12"/>
  <c r="H9" i="10"/>
  <c r="AB9" i="10"/>
  <c r="X9" i="10"/>
  <c r="T9" i="10"/>
  <c r="P9" i="10"/>
  <c r="AA9" i="10"/>
  <c r="Z9" i="10"/>
  <c r="W9" i="10"/>
  <c r="V9" i="10"/>
  <c r="S9" i="10"/>
  <c r="R9" i="10"/>
  <c r="O9" i="10"/>
  <c r="N9" i="10"/>
  <c r="L9" i="10"/>
  <c r="K9" i="10"/>
  <c r="J9" i="10"/>
  <c r="G9" i="10"/>
  <c r="F9" i="10"/>
  <c r="D9" i="10"/>
  <c r="C9" i="10"/>
  <c r="B9" i="10"/>
  <c r="H11" i="3"/>
  <c r="G38" i="7"/>
  <c r="F38" i="7"/>
  <c r="E38" i="7"/>
  <c r="D38" i="7"/>
  <c r="C38" i="7"/>
  <c r="B38" i="7"/>
  <c r="G33" i="7"/>
  <c r="F33" i="7"/>
  <c r="E33" i="7"/>
  <c r="D33" i="7"/>
  <c r="C33" i="7"/>
  <c r="B33" i="7"/>
  <c r="D29" i="7"/>
  <c r="D28" i="7"/>
  <c r="G27" i="7"/>
  <c r="F27" i="7"/>
  <c r="E27" i="7"/>
  <c r="C27" i="7"/>
  <c r="B27" i="7"/>
  <c r="D25" i="7"/>
  <c r="D24" i="7"/>
  <c r="D23" i="7"/>
  <c r="G22" i="7"/>
  <c r="F22" i="7"/>
  <c r="E22" i="7"/>
  <c r="C22" i="7"/>
  <c r="B22" i="7"/>
  <c r="G19" i="7"/>
  <c r="F19" i="7"/>
  <c r="E19" i="7"/>
  <c r="D19" i="7"/>
  <c r="C19" i="7"/>
  <c r="B19" i="7"/>
  <c r="G18" i="7"/>
  <c r="F18" i="7"/>
  <c r="E18" i="7"/>
  <c r="C18" i="7"/>
  <c r="B18" i="7"/>
  <c r="G17" i="7"/>
  <c r="F17" i="7"/>
  <c r="E17" i="7"/>
  <c r="D17" i="7"/>
  <c r="C17" i="7"/>
  <c r="B17" i="7"/>
  <c r="G14" i="7"/>
  <c r="F14" i="7"/>
  <c r="E14" i="7"/>
  <c r="C14" i="7"/>
  <c r="B14" i="7"/>
  <c r="G13" i="7"/>
  <c r="F13" i="7"/>
  <c r="E13" i="7"/>
  <c r="D13" i="7"/>
  <c r="C13" i="7"/>
  <c r="B13" i="7"/>
  <c r="G12" i="7"/>
  <c r="F12" i="7"/>
  <c r="E12" i="7"/>
  <c r="C12" i="7"/>
  <c r="B12" i="7"/>
  <c r="G27" i="6"/>
  <c r="G48" i="6" s="1"/>
  <c r="F27" i="6"/>
  <c r="F49" i="6" s="1"/>
  <c r="E27" i="6"/>
  <c r="E50" i="6" s="1"/>
  <c r="D27" i="6"/>
  <c r="D50" i="6" s="1"/>
  <c r="C27" i="6"/>
  <c r="C50" i="6" s="1"/>
  <c r="B27" i="6"/>
  <c r="B49" i="6" s="1"/>
  <c r="G21" i="6"/>
  <c r="G45" i="6" s="1"/>
  <c r="F21" i="6"/>
  <c r="F45" i="6" s="1"/>
  <c r="E21" i="6"/>
  <c r="E44" i="6" s="1"/>
  <c r="D21" i="6"/>
  <c r="D45" i="6" s="1"/>
  <c r="C21" i="6"/>
  <c r="C45" i="6" s="1"/>
  <c r="B21" i="6"/>
  <c r="B43" i="6" s="1"/>
  <c r="D18" i="6"/>
  <c r="D12" i="6" s="1"/>
  <c r="D17" i="6"/>
  <c r="D11" i="6" s="1"/>
  <c r="D16" i="6"/>
  <c r="G15" i="6"/>
  <c r="G40" i="6" s="1"/>
  <c r="F15" i="6"/>
  <c r="F38" i="6" s="1"/>
  <c r="E15" i="6"/>
  <c r="E38" i="6" s="1"/>
  <c r="C15" i="6"/>
  <c r="C40" i="6" s="1"/>
  <c r="B15" i="6"/>
  <c r="B40" i="6" s="1"/>
  <c r="G12" i="6"/>
  <c r="F12" i="6"/>
  <c r="E12" i="6"/>
  <c r="C12" i="6"/>
  <c r="B12" i="6"/>
  <c r="G11" i="6"/>
  <c r="F11" i="6"/>
  <c r="E11" i="6"/>
  <c r="C11" i="6"/>
  <c r="B11" i="6"/>
  <c r="G10" i="6"/>
  <c r="F10" i="6"/>
  <c r="E10" i="6"/>
  <c r="C10" i="6"/>
  <c r="B10" i="6"/>
  <c r="G21" i="5"/>
  <c r="F21" i="5"/>
  <c r="E21" i="5"/>
  <c r="D21" i="5"/>
  <c r="C21" i="5"/>
  <c r="B21" i="5"/>
  <c r="G15" i="5"/>
  <c r="F15" i="5"/>
  <c r="E15" i="5"/>
  <c r="D15" i="5"/>
  <c r="C15" i="5"/>
  <c r="B15" i="5"/>
  <c r="G9" i="5"/>
  <c r="F9" i="5"/>
  <c r="E9" i="5"/>
  <c r="E9" i="56" s="1"/>
  <c r="D9" i="5"/>
  <c r="C9" i="5"/>
  <c r="B9" i="5"/>
  <c r="G38" i="4"/>
  <c r="F38" i="4"/>
  <c r="E38" i="4"/>
  <c r="D38" i="4"/>
  <c r="C38" i="4"/>
  <c r="B38" i="4"/>
  <c r="G33" i="4"/>
  <c r="F33" i="4"/>
  <c r="E33" i="4"/>
  <c r="D33" i="4"/>
  <c r="C33" i="4"/>
  <c r="B33" i="4"/>
  <c r="G27" i="4"/>
  <c r="F27" i="4"/>
  <c r="E27" i="4"/>
  <c r="D27" i="4"/>
  <c r="C27" i="4"/>
  <c r="B27" i="4"/>
  <c r="G22" i="4"/>
  <c r="F22" i="4"/>
  <c r="E22" i="4"/>
  <c r="D22" i="4"/>
  <c r="C22" i="4"/>
  <c r="B22" i="4"/>
  <c r="G16" i="4"/>
  <c r="F16" i="4"/>
  <c r="E16" i="4"/>
  <c r="D16" i="4"/>
  <c r="D16" i="54" s="1"/>
  <c r="C16" i="4"/>
  <c r="B16" i="4"/>
  <c r="G11" i="4"/>
  <c r="F11" i="4"/>
  <c r="E11" i="4"/>
  <c r="D11" i="4"/>
  <c r="C11" i="4"/>
  <c r="B11" i="4"/>
  <c r="B11" i="54" s="1"/>
  <c r="G27" i="3"/>
  <c r="F27" i="3"/>
  <c r="E27" i="3"/>
  <c r="E50" i="3" s="1"/>
  <c r="D27" i="3"/>
  <c r="C27" i="3"/>
  <c r="B27" i="3"/>
  <c r="G21" i="3"/>
  <c r="F21" i="3"/>
  <c r="E21" i="3"/>
  <c r="E43" i="3" s="1"/>
  <c r="D21" i="3"/>
  <c r="C21" i="3"/>
  <c r="B21" i="3"/>
  <c r="G15" i="3"/>
  <c r="F15" i="3"/>
  <c r="E15" i="3"/>
  <c r="E40" i="3" s="1"/>
  <c r="D15" i="3"/>
  <c r="C15" i="3"/>
  <c r="B15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E47" i="2"/>
  <c r="D47" i="2"/>
  <c r="E46" i="2"/>
  <c r="D46" i="2"/>
  <c r="E45" i="2"/>
  <c r="D45" i="2"/>
  <c r="G44" i="2"/>
  <c r="G52" i="2" s="1"/>
  <c r="F44" i="2"/>
  <c r="F52" i="2" s="1"/>
  <c r="C44" i="2"/>
  <c r="C52" i="2" s="1"/>
  <c r="B44" i="2"/>
  <c r="B52" i="2" s="1"/>
  <c r="D35" i="2"/>
  <c r="D34" i="2"/>
  <c r="D33" i="2"/>
  <c r="G32" i="2"/>
  <c r="G38" i="2" s="1"/>
  <c r="F32" i="2"/>
  <c r="F38" i="2" s="1"/>
  <c r="E32" i="2"/>
  <c r="E39" i="2" s="1"/>
  <c r="C32" i="2"/>
  <c r="C40" i="2" s="1"/>
  <c r="B32" i="2"/>
  <c r="B39" i="2" s="1"/>
  <c r="G20" i="2"/>
  <c r="G27" i="2" s="1"/>
  <c r="F20" i="2"/>
  <c r="F26" i="2" s="1"/>
  <c r="E20" i="2"/>
  <c r="E26" i="2" s="1"/>
  <c r="D20" i="2"/>
  <c r="D27" i="2" s="1"/>
  <c r="C20" i="2"/>
  <c r="C26" i="2" s="1"/>
  <c r="B20" i="2"/>
  <c r="B27" i="2" s="1"/>
  <c r="G9" i="2"/>
  <c r="G16" i="2" s="1"/>
  <c r="F9" i="2"/>
  <c r="F15" i="2" s="1"/>
  <c r="E9" i="2"/>
  <c r="E17" i="2" s="1"/>
  <c r="D9" i="2"/>
  <c r="D16" i="2" s="1"/>
  <c r="C9" i="2"/>
  <c r="C15" i="2" s="1"/>
  <c r="B9" i="2"/>
  <c r="B15" i="2" s="1"/>
  <c r="B9" i="56" l="1"/>
  <c r="C9" i="56"/>
  <c r="E11" i="54"/>
  <c r="J9" i="79"/>
  <c r="Z9" i="79"/>
  <c r="O9" i="81"/>
  <c r="O40" i="106"/>
  <c r="D9" i="81"/>
  <c r="D40" i="106"/>
  <c r="S9" i="81"/>
  <c r="S40" i="106"/>
  <c r="AA9" i="79"/>
  <c r="B9" i="81"/>
  <c r="B40" i="106"/>
  <c r="R9" i="81"/>
  <c r="R40" i="106"/>
  <c r="F9" i="81"/>
  <c r="F40" i="106"/>
  <c r="V9" i="81"/>
  <c r="V40" i="106"/>
  <c r="G9" i="81"/>
  <c r="G40" i="106"/>
  <c r="W9" i="81"/>
  <c r="W40" i="106"/>
  <c r="J9" i="81"/>
  <c r="J40" i="106"/>
  <c r="Z9" i="81"/>
  <c r="Z40" i="106"/>
  <c r="C9" i="81"/>
  <c r="C40" i="106"/>
  <c r="K9" i="81"/>
  <c r="K40" i="106"/>
  <c r="AA9" i="81"/>
  <c r="AA40" i="106"/>
  <c r="N9" i="81"/>
  <c r="N40" i="106"/>
  <c r="F9" i="56"/>
  <c r="G9" i="56"/>
  <c r="D9" i="56"/>
  <c r="N9" i="79"/>
  <c r="K9" i="79"/>
  <c r="B17" i="8"/>
  <c r="B17" i="60"/>
  <c r="D29" i="60"/>
  <c r="D29" i="8"/>
  <c r="F12" i="8"/>
  <c r="F12" i="60"/>
  <c r="C18" i="8"/>
  <c r="C18" i="60"/>
  <c r="G12" i="8"/>
  <c r="G12" i="60"/>
  <c r="B14" i="60"/>
  <c r="B14" i="8"/>
  <c r="D17" i="8"/>
  <c r="D17" i="60"/>
  <c r="F18" i="60"/>
  <c r="F18" i="8"/>
  <c r="G9" i="76"/>
  <c r="G40" i="102"/>
  <c r="G9" i="75"/>
  <c r="F22" i="8"/>
  <c r="F22" i="60"/>
  <c r="B13" i="60"/>
  <c r="B13" i="8"/>
  <c r="C14" i="60"/>
  <c r="C14" i="8"/>
  <c r="E17" i="8"/>
  <c r="E17" i="60"/>
  <c r="G18" i="8"/>
  <c r="G18" i="60"/>
  <c r="D23" i="60"/>
  <c r="D23" i="8"/>
  <c r="K9" i="75"/>
  <c r="K40" i="102"/>
  <c r="K9" i="76"/>
  <c r="F16" i="54"/>
  <c r="G33" i="60"/>
  <c r="G33" i="8"/>
  <c r="C11" i="54"/>
  <c r="C13" i="60"/>
  <c r="C13" i="8"/>
  <c r="E14" i="60"/>
  <c r="E14" i="8"/>
  <c r="F17" i="8"/>
  <c r="F17" i="60"/>
  <c r="B32" i="7"/>
  <c r="B32" i="59" s="1"/>
  <c r="B33" i="8"/>
  <c r="B33" i="60"/>
  <c r="B38" i="60"/>
  <c r="B38" i="8"/>
  <c r="O9" i="75"/>
  <c r="O9" i="76"/>
  <c r="O40" i="102"/>
  <c r="G22" i="60"/>
  <c r="G22" i="8"/>
  <c r="G38" i="8"/>
  <c r="G38" i="60"/>
  <c r="F40" i="102"/>
  <c r="F9" i="76"/>
  <c r="F9" i="75"/>
  <c r="B16" i="54"/>
  <c r="B12" i="60"/>
  <c r="B12" i="8"/>
  <c r="D13" i="8"/>
  <c r="D13" i="60"/>
  <c r="F14" i="8"/>
  <c r="F14" i="60"/>
  <c r="G17" i="60"/>
  <c r="G17" i="8"/>
  <c r="B22" i="60"/>
  <c r="B22" i="8"/>
  <c r="D24" i="8"/>
  <c r="D24" i="60"/>
  <c r="C33" i="8"/>
  <c r="C33" i="60"/>
  <c r="C38" i="8"/>
  <c r="C38" i="60"/>
  <c r="S9" i="75"/>
  <c r="S40" i="102"/>
  <c r="S9" i="76"/>
  <c r="F33" i="8"/>
  <c r="F33" i="60"/>
  <c r="C17" i="60"/>
  <c r="C17" i="8"/>
  <c r="C12" i="60"/>
  <c r="C12" i="8"/>
  <c r="E13" i="60"/>
  <c r="E13" i="8"/>
  <c r="G14" i="60"/>
  <c r="G14" i="8"/>
  <c r="C22" i="8"/>
  <c r="C22" i="60"/>
  <c r="D33" i="8"/>
  <c r="D33" i="60"/>
  <c r="D38" i="60"/>
  <c r="D38" i="8"/>
  <c r="W9" i="76"/>
  <c r="W40" i="102"/>
  <c r="W9" i="75"/>
  <c r="G13" i="8"/>
  <c r="G13" i="60"/>
  <c r="F38" i="60"/>
  <c r="F38" i="8"/>
  <c r="E18" i="8"/>
  <c r="E18" i="60"/>
  <c r="E12" i="8"/>
  <c r="E12" i="60"/>
  <c r="F13" i="8"/>
  <c r="F13" i="60"/>
  <c r="B18" i="8"/>
  <c r="B18" i="60"/>
  <c r="E22" i="60"/>
  <c r="E22" i="8"/>
  <c r="D25" i="8"/>
  <c r="D25" i="60"/>
  <c r="D28" i="8"/>
  <c r="D28" i="60"/>
  <c r="E33" i="60"/>
  <c r="E33" i="8"/>
  <c r="E38" i="8"/>
  <c r="E38" i="60"/>
  <c r="AA9" i="76"/>
  <c r="AA9" i="75"/>
  <c r="AA40" i="102"/>
  <c r="O9" i="79"/>
  <c r="R9" i="79"/>
  <c r="S9" i="79"/>
  <c r="F9" i="79"/>
  <c r="V9" i="79"/>
  <c r="E21" i="38"/>
  <c r="E22" i="38"/>
  <c r="E20" i="38"/>
  <c r="F22" i="38"/>
  <c r="F21" i="38"/>
  <c r="F20" i="38"/>
  <c r="G22" i="38"/>
  <c r="G20" i="38"/>
  <c r="G21" i="38"/>
  <c r="B20" i="38"/>
  <c r="B22" i="38"/>
  <c r="B21" i="38"/>
  <c r="C20" i="38"/>
  <c r="C22" i="38"/>
  <c r="C21" i="38"/>
  <c r="D21" i="38"/>
  <c r="D22" i="38"/>
  <c r="D20" i="38"/>
  <c r="J30" i="19"/>
  <c r="J30" i="78"/>
  <c r="Z30" i="19"/>
  <c r="Z30" i="78"/>
  <c r="K31" i="19"/>
  <c r="K31" i="78"/>
  <c r="AA31" i="78"/>
  <c r="AA31" i="19"/>
  <c r="N32" i="78"/>
  <c r="N32" i="19"/>
  <c r="K30" i="19"/>
  <c r="K30" i="78"/>
  <c r="AA30" i="19"/>
  <c r="AA30" i="78"/>
  <c r="N31" i="19"/>
  <c r="N31" i="78"/>
  <c r="B32" i="19"/>
  <c r="B32" i="78"/>
  <c r="O32" i="78"/>
  <c r="O32" i="19"/>
  <c r="X32" i="19"/>
  <c r="X32" i="78"/>
  <c r="C32" i="78"/>
  <c r="C32" i="19"/>
  <c r="B30" i="19"/>
  <c r="B30" i="78"/>
  <c r="O30" i="19"/>
  <c r="O30" i="78"/>
  <c r="C31" i="78"/>
  <c r="C31" i="19"/>
  <c r="R31" i="78"/>
  <c r="R31" i="19"/>
  <c r="D32" i="19"/>
  <c r="D32" i="78"/>
  <c r="S32" i="19"/>
  <c r="S32" i="78"/>
  <c r="B31" i="19"/>
  <c r="B31" i="78"/>
  <c r="C30" i="19"/>
  <c r="C30" i="78"/>
  <c r="R30" i="19"/>
  <c r="R30" i="78"/>
  <c r="D31" i="78"/>
  <c r="D31" i="19"/>
  <c r="S31" i="78"/>
  <c r="S31" i="19"/>
  <c r="F32" i="78"/>
  <c r="F32" i="19"/>
  <c r="V32" i="78"/>
  <c r="V32" i="19"/>
  <c r="N30" i="78"/>
  <c r="N30" i="19"/>
  <c r="D30" i="19"/>
  <c r="D30" i="78"/>
  <c r="S30" i="19"/>
  <c r="S30" i="78"/>
  <c r="F31" i="19"/>
  <c r="F31" i="78"/>
  <c r="V31" i="19"/>
  <c r="V31" i="78"/>
  <c r="G32" i="78"/>
  <c r="G32" i="19"/>
  <c r="W32" i="78"/>
  <c r="W32" i="19"/>
  <c r="R32" i="19"/>
  <c r="R32" i="78"/>
  <c r="F30" i="19"/>
  <c r="F30" i="78"/>
  <c r="V30" i="19"/>
  <c r="V30" i="78"/>
  <c r="G31" i="19"/>
  <c r="G31" i="78"/>
  <c r="W31" i="19"/>
  <c r="W31" i="78"/>
  <c r="J32" i="19"/>
  <c r="J32" i="78"/>
  <c r="Z32" i="19"/>
  <c r="Z32" i="78"/>
  <c r="O31" i="19"/>
  <c r="O31" i="78"/>
  <c r="G30" i="19"/>
  <c r="G30" i="78"/>
  <c r="W30" i="19"/>
  <c r="W30" i="78"/>
  <c r="J31" i="78"/>
  <c r="J31" i="19"/>
  <c r="Z31" i="78"/>
  <c r="Z31" i="19"/>
  <c r="K32" i="19"/>
  <c r="K32" i="78"/>
  <c r="AA32" i="19"/>
  <c r="AA32" i="78"/>
  <c r="H20" i="13"/>
  <c r="H20" i="71"/>
  <c r="T20" i="13"/>
  <c r="T20" i="71"/>
  <c r="J20" i="13"/>
  <c r="J20" i="71"/>
  <c r="K20" i="13"/>
  <c r="K20" i="71"/>
  <c r="B20" i="13"/>
  <c r="B20" i="71"/>
  <c r="L20" i="13"/>
  <c r="L20" i="71"/>
  <c r="C20" i="13"/>
  <c r="C20" i="71"/>
  <c r="N20" i="13"/>
  <c r="N20" i="71"/>
  <c r="D20" i="13"/>
  <c r="D20" i="71"/>
  <c r="O20" i="13"/>
  <c r="O20" i="71"/>
  <c r="F20" i="13"/>
  <c r="F20" i="71"/>
  <c r="R20" i="13"/>
  <c r="R20" i="71"/>
  <c r="G20" i="13"/>
  <c r="G20" i="71"/>
  <c r="S20" i="13"/>
  <c r="S20" i="71"/>
  <c r="G19" i="8"/>
  <c r="G19" i="60"/>
  <c r="E27" i="8"/>
  <c r="E27" i="60"/>
  <c r="F27" i="8"/>
  <c r="F27" i="60"/>
  <c r="G27" i="8"/>
  <c r="G27" i="60"/>
  <c r="G16" i="7"/>
  <c r="B19" i="8"/>
  <c r="B19" i="60"/>
  <c r="C19" i="8"/>
  <c r="C19" i="60"/>
  <c r="D19" i="8"/>
  <c r="D19" i="60"/>
  <c r="E19" i="8"/>
  <c r="E19" i="60"/>
  <c r="B27" i="8"/>
  <c r="B27" i="60"/>
  <c r="F19" i="8"/>
  <c r="F19" i="60"/>
  <c r="C27" i="8"/>
  <c r="C27" i="60"/>
  <c r="E12" i="59"/>
  <c r="B38" i="59"/>
  <c r="F12" i="59"/>
  <c r="G13" i="59"/>
  <c r="B18" i="59"/>
  <c r="C19" i="59"/>
  <c r="E22" i="59"/>
  <c r="D25" i="59"/>
  <c r="D28" i="59"/>
  <c r="C11" i="7"/>
  <c r="C33" i="59"/>
  <c r="C38" i="59"/>
  <c r="G12" i="59"/>
  <c r="B17" i="59"/>
  <c r="C18" i="59"/>
  <c r="D19" i="59"/>
  <c r="F22" i="59"/>
  <c r="D33" i="59"/>
  <c r="D38" i="59"/>
  <c r="B11" i="7"/>
  <c r="B14" i="59"/>
  <c r="C17" i="59"/>
  <c r="E18" i="59"/>
  <c r="E19" i="59"/>
  <c r="G21" i="7"/>
  <c r="G22" i="59"/>
  <c r="B16" i="7"/>
  <c r="B27" i="59"/>
  <c r="D29" i="59"/>
  <c r="E32" i="7"/>
  <c r="E33" i="59"/>
  <c r="E38" i="59"/>
  <c r="G16" i="59"/>
  <c r="B19" i="59"/>
  <c r="B13" i="59"/>
  <c r="C14" i="59"/>
  <c r="D17" i="59"/>
  <c r="F18" i="59"/>
  <c r="F19" i="59"/>
  <c r="C27" i="59"/>
  <c r="F32" i="7"/>
  <c r="F33" i="59"/>
  <c r="F38" i="59"/>
  <c r="C13" i="59"/>
  <c r="E14" i="59"/>
  <c r="E17" i="59"/>
  <c r="G18" i="59"/>
  <c r="G19" i="59"/>
  <c r="D23" i="59"/>
  <c r="E27" i="59"/>
  <c r="G33" i="59"/>
  <c r="G38" i="59"/>
  <c r="C22" i="59"/>
  <c r="B33" i="59"/>
  <c r="B12" i="59"/>
  <c r="D13" i="59"/>
  <c r="F14" i="59"/>
  <c r="F17" i="59"/>
  <c r="F27" i="59"/>
  <c r="F13" i="59"/>
  <c r="C12" i="59"/>
  <c r="E13" i="59"/>
  <c r="G14" i="59"/>
  <c r="G17" i="59"/>
  <c r="B22" i="59"/>
  <c r="D24" i="59"/>
  <c r="G27" i="59"/>
  <c r="C15" i="56"/>
  <c r="F15" i="56"/>
  <c r="F21" i="56"/>
  <c r="G15" i="56"/>
  <c r="G21" i="56"/>
  <c r="B15" i="56"/>
  <c r="B21" i="56"/>
  <c r="C21" i="56"/>
  <c r="D15" i="56"/>
  <c r="D21" i="56"/>
  <c r="E15" i="56"/>
  <c r="E21" i="56"/>
  <c r="F11" i="54"/>
  <c r="E16" i="54"/>
  <c r="G16" i="54"/>
  <c r="D11" i="54"/>
  <c r="C16" i="54"/>
  <c r="G11" i="54"/>
  <c r="D22" i="54"/>
  <c r="C27" i="54"/>
  <c r="G33" i="54"/>
  <c r="G38" i="54"/>
  <c r="E22" i="54"/>
  <c r="D27" i="54"/>
  <c r="F22" i="54"/>
  <c r="E27" i="54"/>
  <c r="G22" i="54"/>
  <c r="F27" i="54"/>
  <c r="B32" i="4"/>
  <c r="B33" i="54"/>
  <c r="B38" i="54"/>
  <c r="G27" i="54"/>
  <c r="C32" i="4"/>
  <c r="C33" i="54"/>
  <c r="C38" i="54"/>
  <c r="D33" i="54"/>
  <c r="D38" i="54"/>
  <c r="B22" i="54"/>
  <c r="E32" i="4"/>
  <c r="E33" i="54"/>
  <c r="E38" i="54"/>
  <c r="C22" i="54"/>
  <c r="B27" i="54"/>
  <c r="F33" i="54"/>
  <c r="F38" i="54"/>
  <c r="D32" i="7"/>
  <c r="E21" i="7"/>
  <c r="E10" i="7" s="1"/>
  <c r="G21" i="4"/>
  <c r="G10" i="4"/>
  <c r="C21" i="4"/>
  <c r="G32" i="4"/>
  <c r="F9" i="3"/>
  <c r="F34" i="3" s="1"/>
  <c r="B26" i="2"/>
  <c r="G26" i="2"/>
  <c r="F50" i="2"/>
  <c r="F21" i="4"/>
  <c r="F11" i="7"/>
  <c r="E16" i="2"/>
  <c r="E11" i="7"/>
  <c r="F51" i="2"/>
  <c r="F17" i="2"/>
  <c r="D28" i="2"/>
  <c r="D14" i="7"/>
  <c r="D26" i="2"/>
  <c r="D10" i="4"/>
  <c r="C32" i="7"/>
  <c r="E38" i="2"/>
  <c r="B16" i="2"/>
  <c r="G17" i="2"/>
  <c r="D44" i="2"/>
  <c r="D52" i="2" s="1"/>
  <c r="E39" i="3"/>
  <c r="D27" i="7"/>
  <c r="D15" i="2"/>
  <c r="F16" i="2"/>
  <c r="D12" i="7"/>
  <c r="D22" i="7"/>
  <c r="C10" i="4"/>
  <c r="E15" i="2"/>
  <c r="B28" i="2"/>
  <c r="D32" i="2"/>
  <c r="C9" i="3"/>
  <c r="C33" i="3" s="1"/>
  <c r="D18" i="7"/>
  <c r="F39" i="2"/>
  <c r="C16" i="7"/>
  <c r="C21" i="7"/>
  <c r="D9" i="3"/>
  <c r="D33" i="3" s="1"/>
  <c r="E49" i="3"/>
  <c r="G11" i="7"/>
  <c r="E16" i="7"/>
  <c r="G32" i="7"/>
  <c r="G15" i="2"/>
  <c r="E27" i="2"/>
  <c r="F16" i="7"/>
  <c r="B9" i="17"/>
  <c r="C9" i="17"/>
  <c r="D32" i="4"/>
  <c r="E10" i="4"/>
  <c r="B21" i="4"/>
  <c r="F32" i="4"/>
  <c r="D21" i="4"/>
  <c r="E21" i="4"/>
  <c r="E38" i="3"/>
  <c r="E45" i="3"/>
  <c r="E9" i="3"/>
  <c r="E33" i="3" s="1"/>
  <c r="H12" i="3"/>
  <c r="H27" i="3"/>
  <c r="H49" i="3" s="1"/>
  <c r="H21" i="3"/>
  <c r="H15" i="3"/>
  <c r="H39" i="3" s="1"/>
  <c r="H12" i="6"/>
  <c r="H15" i="6"/>
  <c r="H10" i="6"/>
  <c r="Z10" i="31"/>
  <c r="AA10" i="31"/>
  <c r="AB16" i="31"/>
  <c r="AB10" i="31" s="1"/>
  <c r="AB11" i="31"/>
  <c r="AB9" i="30"/>
  <c r="AA9" i="30"/>
  <c r="L9" i="21"/>
  <c r="T9" i="21"/>
  <c r="B9" i="21"/>
  <c r="B9" i="79" s="1"/>
  <c r="T9" i="20"/>
  <c r="H9" i="20"/>
  <c r="X9" i="20"/>
  <c r="AB9" i="20"/>
  <c r="L9" i="20"/>
  <c r="P9" i="20"/>
  <c r="L9" i="17"/>
  <c r="T9" i="17"/>
  <c r="H9" i="16"/>
  <c r="K29" i="15"/>
  <c r="P30" i="15"/>
  <c r="S29" i="15"/>
  <c r="T30" i="15"/>
  <c r="X30" i="15"/>
  <c r="X31" i="15"/>
  <c r="V29" i="15"/>
  <c r="L30" i="15"/>
  <c r="X32" i="15"/>
  <c r="J29" i="15"/>
  <c r="T31" i="15"/>
  <c r="H31" i="15"/>
  <c r="N29" i="15"/>
  <c r="P32" i="15"/>
  <c r="P31" i="15"/>
  <c r="B9" i="6"/>
  <c r="B33" i="6" s="1"/>
  <c r="G9" i="6"/>
  <c r="G34" i="6" s="1"/>
  <c r="E39" i="6"/>
  <c r="B44" i="6"/>
  <c r="B50" i="6"/>
  <c r="F44" i="6"/>
  <c r="D48" i="6"/>
  <c r="F50" i="6"/>
  <c r="C43" i="6"/>
  <c r="C49" i="6"/>
  <c r="G43" i="6"/>
  <c r="E45" i="6"/>
  <c r="G49" i="6"/>
  <c r="F9" i="6"/>
  <c r="F35" i="6" s="1"/>
  <c r="C9" i="21"/>
  <c r="C9" i="79" s="1"/>
  <c r="X9" i="21"/>
  <c r="P9" i="21"/>
  <c r="AB9" i="21"/>
  <c r="AB9" i="79" s="1"/>
  <c r="H9" i="21"/>
  <c r="X9" i="17"/>
  <c r="P9" i="17"/>
  <c r="AB9" i="17"/>
  <c r="H9" i="17"/>
  <c r="H30" i="15"/>
  <c r="L31" i="15"/>
  <c r="G29" i="15"/>
  <c r="R29" i="15"/>
  <c r="T32" i="15"/>
  <c r="P12" i="13"/>
  <c r="H22" i="4"/>
  <c r="D51" i="2"/>
  <c r="D38" i="2"/>
  <c r="D39" i="2"/>
  <c r="D40" i="2"/>
  <c r="C28" i="2"/>
  <c r="B38" i="2"/>
  <c r="C39" i="2"/>
  <c r="C50" i="2"/>
  <c r="C51" i="2"/>
  <c r="C40" i="3"/>
  <c r="C39" i="3"/>
  <c r="C38" i="3"/>
  <c r="D45" i="3"/>
  <c r="D44" i="3"/>
  <c r="D43" i="3"/>
  <c r="D50" i="3"/>
  <c r="D49" i="3"/>
  <c r="D48" i="3"/>
  <c r="C27" i="2"/>
  <c r="C38" i="2"/>
  <c r="E40" i="2"/>
  <c r="E44" i="2"/>
  <c r="E52" i="2" s="1"/>
  <c r="D40" i="3"/>
  <c r="D39" i="3"/>
  <c r="D38" i="3"/>
  <c r="E44" i="3"/>
  <c r="B17" i="2"/>
  <c r="E28" i="2"/>
  <c r="F40" i="2"/>
  <c r="F45" i="3"/>
  <c r="F44" i="3"/>
  <c r="F43" i="3"/>
  <c r="F50" i="3"/>
  <c r="F49" i="3"/>
  <c r="F48" i="3"/>
  <c r="E48" i="3"/>
  <c r="C17" i="2"/>
  <c r="F28" i="2"/>
  <c r="G40" i="2"/>
  <c r="F40" i="3"/>
  <c r="F39" i="3"/>
  <c r="F38" i="3"/>
  <c r="G45" i="3"/>
  <c r="G44" i="3"/>
  <c r="G43" i="3"/>
  <c r="G50" i="3"/>
  <c r="G49" i="3"/>
  <c r="G48" i="3"/>
  <c r="F10" i="4"/>
  <c r="C16" i="2"/>
  <c r="D17" i="2"/>
  <c r="F27" i="2"/>
  <c r="G28" i="2"/>
  <c r="G39" i="2"/>
  <c r="G50" i="2"/>
  <c r="G51" i="2"/>
  <c r="G9" i="3"/>
  <c r="G33" i="3" s="1"/>
  <c r="G40" i="3"/>
  <c r="G39" i="3"/>
  <c r="G38" i="3"/>
  <c r="B40" i="2"/>
  <c r="B45" i="3"/>
  <c r="B44" i="3"/>
  <c r="B43" i="3"/>
  <c r="B50" i="3"/>
  <c r="B49" i="3"/>
  <c r="B48" i="3"/>
  <c r="B50" i="2"/>
  <c r="B51" i="2"/>
  <c r="B9" i="3"/>
  <c r="B33" i="3" s="1"/>
  <c r="B40" i="3"/>
  <c r="B39" i="3"/>
  <c r="B38" i="3"/>
  <c r="C45" i="3"/>
  <c r="C44" i="3"/>
  <c r="C43" i="3"/>
  <c r="C50" i="3"/>
  <c r="C49" i="3"/>
  <c r="C48" i="3"/>
  <c r="C9" i="6"/>
  <c r="C33" i="6" s="1"/>
  <c r="G38" i="6"/>
  <c r="F39" i="6"/>
  <c r="E40" i="6"/>
  <c r="D43" i="6"/>
  <c r="C44" i="6"/>
  <c r="B45" i="6"/>
  <c r="G50" i="6"/>
  <c r="F21" i="7"/>
  <c r="G39" i="6"/>
  <c r="F40" i="6"/>
  <c r="E43" i="6"/>
  <c r="D44" i="6"/>
  <c r="B48" i="6"/>
  <c r="E9" i="6"/>
  <c r="E34" i="6" s="1"/>
  <c r="D10" i="6"/>
  <c r="F43" i="6"/>
  <c r="C48" i="6"/>
  <c r="B38" i="6"/>
  <c r="B10" i="4"/>
  <c r="C38" i="6"/>
  <c r="B39" i="6"/>
  <c r="G44" i="6"/>
  <c r="E48" i="6"/>
  <c r="D49" i="6"/>
  <c r="B21" i="7"/>
  <c r="D15" i="6"/>
  <c r="C39" i="6"/>
  <c r="F48" i="6"/>
  <c r="E49" i="6"/>
  <c r="H9" i="81" l="1"/>
  <c r="H40" i="106"/>
  <c r="P9" i="81"/>
  <c r="P40" i="106"/>
  <c r="L9" i="81"/>
  <c r="L40" i="106"/>
  <c r="T9" i="81"/>
  <c r="T40" i="106"/>
  <c r="AB9" i="81"/>
  <c r="AB40" i="106"/>
  <c r="X9" i="81"/>
  <c r="X40" i="106"/>
  <c r="F33" i="3"/>
  <c r="F35" i="3"/>
  <c r="L9" i="79"/>
  <c r="D12" i="60"/>
  <c r="D12" i="8"/>
  <c r="C11" i="8"/>
  <c r="C11" i="60"/>
  <c r="AB9" i="76"/>
  <c r="AB40" i="102"/>
  <c r="AB9" i="75"/>
  <c r="C40" i="102"/>
  <c r="C9" i="75"/>
  <c r="C9" i="76"/>
  <c r="P9" i="75"/>
  <c r="P40" i="102"/>
  <c r="P9" i="76"/>
  <c r="B40" i="102"/>
  <c r="B9" i="76"/>
  <c r="B9" i="75"/>
  <c r="D14" i="8"/>
  <c r="D14" i="60"/>
  <c r="B11" i="60"/>
  <c r="B11" i="8"/>
  <c r="X9" i="76"/>
  <c r="X40" i="102"/>
  <c r="X9" i="75"/>
  <c r="E11" i="8"/>
  <c r="E11" i="60"/>
  <c r="H9" i="79"/>
  <c r="L9" i="76"/>
  <c r="L9" i="75"/>
  <c r="L40" i="102"/>
  <c r="T9" i="79"/>
  <c r="G32" i="8"/>
  <c r="G32" i="60"/>
  <c r="D18" i="60"/>
  <c r="D18" i="8"/>
  <c r="F32" i="8"/>
  <c r="F32" i="60"/>
  <c r="E32" i="8"/>
  <c r="E32" i="60"/>
  <c r="H40" i="102"/>
  <c r="H9" i="75"/>
  <c r="H9" i="76"/>
  <c r="C10" i="54"/>
  <c r="B32" i="60"/>
  <c r="B32" i="8"/>
  <c r="F10" i="54"/>
  <c r="D21" i="54"/>
  <c r="D22" i="60"/>
  <c r="D22" i="8"/>
  <c r="C32" i="8"/>
  <c r="C32" i="60"/>
  <c r="F11" i="60"/>
  <c r="F11" i="8"/>
  <c r="T40" i="102"/>
  <c r="T9" i="75"/>
  <c r="T9" i="76"/>
  <c r="D50" i="2"/>
  <c r="X9" i="79"/>
  <c r="G11" i="8"/>
  <c r="G11" i="60"/>
  <c r="D32" i="60"/>
  <c r="D32" i="8"/>
  <c r="P9" i="79"/>
  <c r="B18" i="38"/>
  <c r="P30" i="19"/>
  <c r="P30" i="78"/>
  <c r="AB31" i="19"/>
  <c r="AB31" i="78"/>
  <c r="L31" i="19"/>
  <c r="L31" i="78"/>
  <c r="AB32" i="19"/>
  <c r="AB32" i="78"/>
  <c r="H30" i="19"/>
  <c r="H30" i="78"/>
  <c r="T31" i="19"/>
  <c r="T31" i="78"/>
  <c r="H32" i="78"/>
  <c r="H32" i="19"/>
  <c r="AB30" i="78"/>
  <c r="AB30" i="19"/>
  <c r="P32" i="78"/>
  <c r="P32" i="19"/>
  <c r="T30" i="78"/>
  <c r="T30" i="19"/>
  <c r="X30" i="19"/>
  <c r="X30" i="78"/>
  <c r="X31" i="19"/>
  <c r="X31" i="78"/>
  <c r="L30" i="19"/>
  <c r="L30" i="78"/>
  <c r="P31" i="19"/>
  <c r="P31" i="78"/>
  <c r="L32" i="19"/>
  <c r="L32" i="78"/>
  <c r="T32" i="19"/>
  <c r="T32" i="78"/>
  <c r="H31" i="19"/>
  <c r="H31" i="78"/>
  <c r="P20" i="13"/>
  <c r="P20" i="71"/>
  <c r="B16" i="8"/>
  <c r="B16" i="60"/>
  <c r="B21" i="8"/>
  <c r="B21" i="60"/>
  <c r="F21" i="8"/>
  <c r="F21" i="60"/>
  <c r="E21" i="8"/>
  <c r="E21" i="60"/>
  <c r="E10" i="8"/>
  <c r="E10" i="60"/>
  <c r="G16" i="8"/>
  <c r="G16" i="60"/>
  <c r="C16" i="8"/>
  <c r="C16" i="60"/>
  <c r="E16" i="8"/>
  <c r="E16" i="60"/>
  <c r="C21" i="8"/>
  <c r="C21" i="60"/>
  <c r="D27" i="8"/>
  <c r="D27" i="60"/>
  <c r="G21" i="8"/>
  <c r="G21" i="60"/>
  <c r="F16" i="8"/>
  <c r="F16" i="60"/>
  <c r="B21" i="59"/>
  <c r="F21" i="59"/>
  <c r="F16" i="59"/>
  <c r="E16" i="59"/>
  <c r="C16" i="59"/>
  <c r="D27" i="59"/>
  <c r="E21" i="59"/>
  <c r="G11" i="59"/>
  <c r="D18" i="59"/>
  <c r="E11" i="59"/>
  <c r="E10" i="59"/>
  <c r="G10" i="7"/>
  <c r="G32" i="59"/>
  <c r="B16" i="59"/>
  <c r="D12" i="59"/>
  <c r="D32" i="59"/>
  <c r="G21" i="59"/>
  <c r="D14" i="59"/>
  <c r="F11" i="59"/>
  <c r="F32" i="59"/>
  <c r="B11" i="59"/>
  <c r="D22" i="59"/>
  <c r="C11" i="59"/>
  <c r="C21" i="59"/>
  <c r="C32" i="59"/>
  <c r="E32" i="59"/>
  <c r="E21" i="54"/>
  <c r="E10" i="54"/>
  <c r="G32" i="54"/>
  <c r="B10" i="54"/>
  <c r="F21" i="54"/>
  <c r="E32" i="54"/>
  <c r="B32" i="54"/>
  <c r="D32" i="54"/>
  <c r="F32" i="54"/>
  <c r="D10" i="54"/>
  <c r="C21" i="54"/>
  <c r="B21" i="54"/>
  <c r="G10" i="54"/>
  <c r="C32" i="54"/>
  <c r="G21" i="54"/>
  <c r="E50" i="2"/>
  <c r="D16" i="7"/>
  <c r="D21" i="7"/>
  <c r="D10" i="7" s="1"/>
  <c r="B34" i="3"/>
  <c r="E51" i="2"/>
  <c r="G18" i="38"/>
  <c r="C10" i="7"/>
  <c r="D11" i="7"/>
  <c r="D34" i="3"/>
  <c r="D35" i="3"/>
  <c r="C35" i="3"/>
  <c r="E18" i="38"/>
  <c r="D18" i="38"/>
  <c r="C34" i="3"/>
  <c r="E35" i="3"/>
  <c r="E34" i="3"/>
  <c r="B35" i="3"/>
  <c r="G35" i="3"/>
  <c r="H44" i="2"/>
  <c r="H50" i="2" s="1"/>
  <c r="H32" i="2"/>
  <c r="H40" i="2" s="1"/>
  <c r="H38" i="4"/>
  <c r="H33" i="4"/>
  <c r="H9" i="2"/>
  <c r="H43" i="3"/>
  <c r="H45" i="3"/>
  <c r="H38" i="3"/>
  <c r="H9" i="3"/>
  <c r="H40" i="3"/>
  <c r="H27" i="4"/>
  <c r="H44" i="3"/>
  <c r="H48" i="3"/>
  <c r="H50" i="3"/>
  <c r="H11" i="4"/>
  <c r="H16" i="4"/>
  <c r="H33" i="7"/>
  <c r="H38" i="7"/>
  <c r="H17" i="7"/>
  <c r="H27" i="7"/>
  <c r="H19" i="7"/>
  <c r="H14" i="7"/>
  <c r="H38" i="6"/>
  <c r="H40" i="6"/>
  <c r="H39" i="6"/>
  <c r="F18" i="38"/>
  <c r="C18" i="38"/>
  <c r="L29" i="15"/>
  <c r="P29" i="15"/>
  <c r="H29" i="15"/>
  <c r="B34" i="6"/>
  <c r="B35" i="6"/>
  <c r="G33" i="6"/>
  <c r="G35" i="6"/>
  <c r="F34" i="6"/>
  <c r="F33" i="6"/>
  <c r="C34" i="6"/>
  <c r="D9" i="21"/>
  <c r="D9" i="79" s="1"/>
  <c r="D9" i="17"/>
  <c r="T29" i="15"/>
  <c r="F10" i="7"/>
  <c r="C35" i="6"/>
  <c r="D40" i="6"/>
  <c r="D9" i="6"/>
  <c r="D33" i="6" s="1"/>
  <c r="B10" i="7"/>
  <c r="E33" i="6"/>
  <c r="D39" i="6"/>
  <c r="G34" i="3"/>
  <c r="D38" i="6"/>
  <c r="E35" i="6"/>
  <c r="D40" i="102" l="1"/>
  <c r="D9" i="75"/>
  <c r="D9" i="76"/>
  <c r="D11" i="60"/>
  <c r="D11" i="8"/>
  <c r="H14" i="8"/>
  <c r="H14" i="60"/>
  <c r="H17" i="8"/>
  <c r="H17" i="60"/>
  <c r="H38" i="60"/>
  <c r="H38" i="8"/>
  <c r="H33" i="8"/>
  <c r="H33" i="60"/>
  <c r="B10" i="8"/>
  <c r="B10" i="60"/>
  <c r="D21" i="8"/>
  <c r="D21" i="60"/>
  <c r="D16" i="8"/>
  <c r="D16" i="60"/>
  <c r="D10" i="8"/>
  <c r="D10" i="60"/>
  <c r="C10" i="8"/>
  <c r="C10" i="60"/>
  <c r="F10" i="8"/>
  <c r="F10" i="60"/>
  <c r="G10" i="8"/>
  <c r="G10" i="60"/>
  <c r="H19" i="8"/>
  <c r="H19" i="60"/>
  <c r="H27" i="8"/>
  <c r="H27" i="60"/>
  <c r="H14" i="59"/>
  <c r="G10" i="59"/>
  <c r="D11" i="59"/>
  <c r="H19" i="59"/>
  <c r="H33" i="59"/>
  <c r="F10" i="59"/>
  <c r="D10" i="59"/>
  <c r="B10" i="59"/>
  <c r="H27" i="59"/>
  <c r="C10" i="59"/>
  <c r="D16" i="59"/>
  <c r="H17" i="59"/>
  <c r="H38" i="59"/>
  <c r="D21" i="59"/>
  <c r="H11" i="54"/>
  <c r="H16" i="54"/>
  <c r="H22" i="54"/>
  <c r="H33" i="54"/>
  <c r="H21" i="4"/>
  <c r="H27" i="54"/>
  <c r="H38" i="54"/>
  <c r="H32" i="4"/>
  <c r="H38" i="2"/>
  <c r="H39" i="2"/>
  <c r="H18" i="7"/>
  <c r="H51" i="2"/>
  <c r="H52" i="2"/>
  <c r="H17" i="2"/>
  <c r="H15" i="2"/>
  <c r="H16" i="2"/>
  <c r="H33" i="3"/>
  <c r="H34" i="3"/>
  <c r="H35" i="3"/>
  <c r="H10" i="4"/>
  <c r="H32" i="7"/>
  <c r="H13" i="7"/>
  <c r="H12" i="7"/>
  <c r="H22" i="7"/>
  <c r="H16" i="7"/>
  <c r="D35" i="6"/>
  <c r="D34" i="6"/>
  <c r="H18" i="8" l="1"/>
  <c r="H18" i="60"/>
  <c r="H32" i="60"/>
  <c r="H32" i="8"/>
  <c r="H32" i="54"/>
  <c r="H12" i="60"/>
  <c r="H12" i="8"/>
  <c r="H22" i="60"/>
  <c r="H22" i="8"/>
  <c r="H13" i="8"/>
  <c r="H13" i="60"/>
  <c r="H16" i="8"/>
  <c r="H16" i="60"/>
  <c r="H12" i="59"/>
  <c r="H32" i="59"/>
  <c r="H22" i="59"/>
  <c r="H16" i="59"/>
  <c r="H18" i="59"/>
  <c r="H13" i="59"/>
  <c r="H10" i="54"/>
  <c r="H21" i="54"/>
  <c r="H11" i="7"/>
  <c r="H21" i="7"/>
  <c r="H11" i="60" l="1"/>
  <c r="H11" i="8"/>
  <c r="H21" i="8"/>
  <c r="H21" i="60"/>
  <c r="H21" i="59"/>
  <c r="H11" i="59"/>
  <c r="H10" i="7"/>
  <c r="H10" i="8" l="1"/>
  <c r="H10" i="60"/>
  <c r="H10" i="59"/>
  <c r="H27" i="6"/>
  <c r="H50" i="6" s="1"/>
  <c r="H48" i="6" l="1"/>
  <c r="H49" i="6"/>
  <c r="H11" i="6"/>
  <c r="H21" i="6"/>
  <c r="H9" i="6" s="1"/>
  <c r="H35" i="6" l="1"/>
  <c r="H33" i="6"/>
  <c r="H34" i="6"/>
  <c r="H43" i="6"/>
  <c r="H44" i="6"/>
  <c r="H45" i="6"/>
</calcChain>
</file>

<file path=xl/sharedStrings.xml><?xml version="1.0" encoding="utf-8"?>
<sst xmlns="http://schemas.openxmlformats.org/spreadsheetml/2006/main" count="5652" uniqueCount="583">
  <si>
    <t>CONTENIDO</t>
  </si>
  <si>
    <t>SERIE HISTÓRICA</t>
  </si>
  <si>
    <t>GRADUADOS COMO TÉCNICOS MEDIOS</t>
  </si>
  <si>
    <t>I y II Ciclos</t>
  </si>
  <si>
    <t>Cifras Absolutas</t>
  </si>
  <si>
    <t>Escuelas Nocturnas</t>
  </si>
  <si>
    <t>.</t>
  </si>
  <si>
    <t>MATRICULA FINAL EN I Y II CICLOS</t>
  </si>
  <si>
    <t>Total</t>
  </si>
  <si>
    <t>Pública</t>
  </si>
  <si>
    <t>Privada</t>
  </si>
  <si>
    <t>RENDIMIENTO EDUCATIVO EN I Y II CICLOS</t>
  </si>
  <si>
    <t>Aprobados</t>
  </si>
  <si>
    <t>I Ciclo</t>
  </si>
  <si>
    <t>II Ciclo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</si>
  <si>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</si>
  <si>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</si>
  <si>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</si>
  <si>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</si>
  <si>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</si>
  <si>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</si>
  <si>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</si>
  <si>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</si>
  <si>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</si>
  <si>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</si>
  <si>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</si>
  <si>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>APROBADOS EN III CICLO Y EDUCACIÓN DIVERSIFICADA, DIURNA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</si>
  <si>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</si>
  <si>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</si>
  <si>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</si>
  <si>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</si>
  <si>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</si>
  <si>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</si>
  <si>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</si>
  <si>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</si>
  <si>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</si>
  <si>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</si>
  <si>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</si>
  <si>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</si>
  <si>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</si>
  <si>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</si>
  <si>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</si>
  <si>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</si>
  <si>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</si>
  <si>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</si>
  <si>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</si>
  <si>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</si>
  <si>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</si>
  <si>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</si>
  <si>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</si>
  <si>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</si>
  <si>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</si>
  <si>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</si>
  <si>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</si>
  <si>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</si>
  <si>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</si>
  <si>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</si>
  <si>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</si>
  <si>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</si>
  <si>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</si>
  <si>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</si>
  <si>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</si>
  <si>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</si>
  <si>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</si>
  <si>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</si>
  <si>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</si>
  <si>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</si>
  <si>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</si>
  <si>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</si>
  <si>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</si>
  <si>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</si>
  <si>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</si>
  <si>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</si>
  <si>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</si>
  <si>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</si>
  <si>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</si>
  <si>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</si>
  <si>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</si>
  <si>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</si>
  <si>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APLAZADOS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</si>
  <si>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</si>
  <si>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</si>
  <si>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</si>
  <si>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</si>
  <si>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</si>
  <si>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</si>
  <si>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</si>
  <si>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</si>
  <si>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</si>
  <si>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</si>
  <si>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</si>
  <si>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</si>
  <si>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</si>
  <si>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</si>
  <si>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</si>
  <si>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</si>
  <si>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</si>
  <si>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</si>
  <si>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</si>
  <si>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</si>
  <si>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</si>
  <si>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</si>
  <si>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</si>
  <si>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</si>
  <si>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</si>
  <si>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</si>
  <si>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</si>
  <si>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</si>
  <si>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</si>
  <si>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</si>
  <si>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</si>
  <si>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</si>
  <si>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</si>
  <si>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</si>
  <si>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</si>
  <si>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</si>
  <si>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</si>
  <si>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</si>
  <si>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</si>
  <si>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Modalidad de Enseñanza</t>
  </si>
  <si>
    <t xml:space="preserve">     Industrial</t>
  </si>
  <si>
    <t xml:space="preserve">     Agropecuaria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</si>
  <si>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</si>
  <si>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</si>
  <si>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</si>
  <si>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</si>
  <si>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</si>
  <si>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</si>
  <si>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</si>
  <si>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</si>
  <si>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</si>
  <si>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</si>
  <si>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</si>
  <si>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</si>
  <si>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</si>
  <si>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</si>
  <si>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</si>
  <si>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</si>
  <si>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</si>
  <si>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</si>
  <si>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</si>
  <si>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</si>
  <si>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</si>
  <si>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</si>
  <si>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</si>
  <si>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</si>
  <si>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</si>
  <si>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</si>
  <si>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</si>
  <si>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</si>
  <si>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</si>
  <si>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</si>
  <si>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</si>
  <si>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</si>
  <si>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</si>
  <si>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</si>
  <si>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</si>
  <si>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</si>
  <si>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</si>
  <si>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</si>
  <si>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</si>
  <si>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</si>
  <si>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</si>
  <si>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</si>
  <si>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</si>
  <si>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</si>
  <si>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</si>
  <si>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</si>
  <si>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</si>
  <si>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</si>
  <si>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</si>
  <si>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</si>
  <si>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</si>
  <si>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</si>
  <si>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</si>
  <si>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</si>
  <si>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</si>
  <si>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</si>
  <si>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</si>
  <si>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</si>
  <si>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Subvencionada</t>
  </si>
  <si>
    <t>Año Cursado</t>
  </si>
  <si>
    <t>SEGÚN AÑO CURSADO</t>
  </si>
  <si>
    <t>DEPENDENCIA PÚBLICA, PRIVADA Y SUBVENCIONADA</t>
  </si>
  <si>
    <t>SEGÚN DEPENDENCIA Y RENDIMIENTO</t>
  </si>
  <si>
    <t>DEPENDENCIA PÚBLICA</t>
  </si>
  <si>
    <t>CUADRO Nº6</t>
  </si>
  <si>
    <t>SEGÚN RAMA EDUCATIVA Y AÑO CURSADO</t>
  </si>
  <si>
    <t>CUADRO Nº14</t>
  </si>
  <si>
    <t>CUADRO Nº15</t>
  </si>
  <si>
    <t>CUADRO Nº17</t>
  </si>
  <si>
    <t>CUADRO Nº16</t>
  </si>
  <si>
    <t>Dirección Regional</t>
  </si>
  <si>
    <t xml:space="preserve">Total 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</si>
  <si>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</si>
  <si>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</si>
  <si>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</si>
  <si>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</si>
  <si>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</si>
  <si>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</si>
  <si>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</si>
  <si>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</si>
  <si>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</si>
  <si>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</si>
  <si>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</si>
  <si>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</si>
  <si>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</si>
  <si>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</si>
  <si>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</si>
  <si>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</si>
  <si>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</si>
  <si>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</si>
  <si>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</si>
  <si>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Nº36</t>
  </si>
  <si>
    <t>CUADRO Nº34</t>
  </si>
  <si>
    <t>CUADRO Nº35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</si>
  <si>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</si>
  <si>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</si>
  <si>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</si>
  <si>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</si>
  <si>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</si>
  <si>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</si>
  <si>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</si>
  <si>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Nº49</t>
  </si>
  <si>
    <t>CUADRO Nº50</t>
  </si>
  <si>
    <t>CUADRO Nº51</t>
  </si>
  <si>
    <t>CUADRO Nº52</t>
  </si>
  <si>
    <t>CUADRO Nº55</t>
  </si>
  <si>
    <t>CUADRO Nº61</t>
  </si>
  <si>
    <t>CUADRO Nº58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</si>
  <si>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</si>
  <si>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</si>
  <si>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</si>
  <si>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</si>
  <si>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</si>
  <si>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</si>
  <si>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</si>
  <si>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</si>
  <si>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</si>
  <si>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</si>
  <si>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</si>
  <si>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</si>
  <si>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</si>
  <si>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</si>
  <si>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</si>
  <si>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</si>
  <si>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</si>
  <si>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</si>
  <si>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</si>
  <si>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</si>
  <si>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</si>
  <si>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</si>
  <si>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</si>
  <si>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</si>
  <si>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</si>
  <si>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</si>
  <si>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</si>
  <si>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</si>
  <si>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</si>
  <si>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 xml:space="preserve">MATRICULA FINAL EN III CICLO Y EDUCACION DIVERSIFICADA, TÉCNICA DIURNA </t>
  </si>
  <si>
    <t>SEGÚN MODALIDAD DE ENSEÑANZA</t>
  </si>
  <si>
    <t xml:space="preserve">GRADUADOS COMO TECNICO MEDIO EN EDUCACION DIVERSIFICADA TÉCNICA, </t>
  </si>
  <si>
    <t>INDICE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</si>
  <si>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</si>
  <si>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</si>
  <si>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</si>
  <si>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</si>
  <si>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</si>
  <si>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</si>
  <si>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</si>
  <si>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</si>
  <si>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</si>
  <si>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</si>
  <si>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</si>
  <si>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</si>
  <si>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</si>
  <si>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</si>
  <si>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</si>
  <si>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</si>
  <si>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</si>
  <si>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</si>
  <si>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</si>
  <si>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</si>
  <si>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</si>
  <si>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</si>
  <si>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</si>
  <si>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</si>
  <si>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</si>
  <si>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</si>
  <si>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</si>
  <si>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</si>
  <si>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</si>
  <si>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</si>
  <si>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</si>
  <si>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</si>
  <si>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</si>
  <si>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</si>
  <si>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</si>
  <si>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</si>
  <si>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</si>
  <si>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</si>
  <si>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</si>
  <si>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</si>
  <si>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</si>
  <si>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</si>
  <si>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</si>
  <si>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</si>
  <si>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</si>
  <si>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</si>
  <si>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</si>
  <si>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</si>
  <si>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</si>
  <si>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</si>
  <si>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</si>
  <si>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</si>
  <si>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</si>
  <si>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</si>
  <si>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</si>
  <si>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</si>
  <si>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</si>
  <si>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</si>
  <si>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</si>
  <si>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</si>
  <si>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</si>
  <si>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</si>
  <si>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</si>
  <si>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</si>
  <si>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</si>
  <si>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</si>
  <si>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</si>
  <si>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</si>
  <si>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</si>
  <si>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</si>
  <si>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</si>
  <si>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</si>
  <si>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</si>
  <si>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</si>
  <si>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</si>
  <si>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</si>
  <si>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</si>
  <si>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</si>
  <si>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</si>
  <si>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</si>
  <si>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Matrícula Final</t>
  </si>
  <si>
    <t>MATRICULA FINAL Y RENDIMIENTO EN I Y II CICLOS</t>
  </si>
  <si>
    <t xml:space="preserve">SEGÚN DEPENDENCIA </t>
  </si>
  <si>
    <t>SERIE HISTÓRICA DE MATRÍCULA FINAL  Y RENDIMIENTO EN EDUCACIÓN REGULAR</t>
  </si>
  <si>
    <t xml:space="preserve">SEGÚN NIVEL DE ENSEÑANZA 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</si>
  <si>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</si>
  <si>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</si>
  <si>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</si>
  <si>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</si>
  <si>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</si>
  <si>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</si>
  <si>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</si>
  <si>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</si>
  <si>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</si>
  <si>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</si>
  <si>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</si>
  <si>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</si>
  <si>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</si>
  <si>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</si>
  <si>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</si>
  <si>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</si>
  <si>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Especialidad</t>
  </si>
  <si>
    <t xml:space="preserve">Accounting </t>
  </si>
  <si>
    <t>Agroindustria</t>
  </si>
  <si>
    <t>Diseño y Construcción Muebles y Estructuras</t>
  </si>
  <si>
    <t>Impresión Offset</t>
  </si>
  <si>
    <t>Industria Textil</t>
  </si>
  <si>
    <t>Informática Bilingüe</t>
  </si>
  <si>
    <t>Informática en programación</t>
  </si>
  <si>
    <t>Informática en redes</t>
  </si>
  <si>
    <t>Mecánica Automotriz</t>
  </si>
  <si>
    <t>Mecánica Precisión</t>
  </si>
  <si>
    <t>Secretariado Bilingue</t>
  </si>
  <si>
    <t>PORTADA</t>
  </si>
  <si>
    <t>FUNCIONARIOS QUE PARTICIPARON EN LA PUBLICACIÓN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</si>
  <si>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</si>
  <si>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Informática en Redes de Computadoras</t>
  </si>
  <si>
    <t>Diseño y Desarrollo Digital</t>
  </si>
  <si>
    <t>CUADRO Nº54</t>
  </si>
  <si>
    <t>CUADRO Nº69</t>
  </si>
  <si>
    <t>CUADRO Nº70</t>
  </si>
  <si>
    <t>CUADRO Nº71</t>
  </si>
  <si>
    <t>CUADRO Nº72</t>
  </si>
  <si>
    <t># Cuadro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</si>
  <si>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</si>
  <si>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</si>
  <si>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</si>
  <si>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</si>
  <si>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</si>
  <si>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</si>
  <si>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</si>
  <si>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</si>
  <si>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</si>
  <si>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</si>
  <si>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r>
      <t xml:space="preserve">Cifras Relativas </t>
    </r>
    <r>
      <rPr>
        <b/>
        <sz val="10"/>
        <color theme="1"/>
        <rFont val="Calibri"/>
        <family val="2"/>
        <scheme val="minor"/>
      </rPr>
      <t>¹⁄</t>
    </r>
  </si>
  <si>
    <t>¹⁄ Cifras calculadas respecto a la Matrícula Final</t>
  </si>
  <si>
    <t>AÑO 2021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</si>
  <si>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Departamento de Análisis Estadístico, MEP.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</si>
  <si>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Departamento de Análisis Estadístico, MEP.</t>
    </r>
  </si>
  <si>
    <t>MATRICULA FINAL EN I Y II CICLOS, POR AÑO CURSADO Y SEXO, SEGÚN ZONA Y DEPENDENCIA, AÑO 2021</t>
  </si>
  <si>
    <t>APROBADOS EN I Y II CICLOS, POR AÑO CURSADO Y SEXO, SEGÚN ZONA Y DEPENDENCIA, AÑO 2021</t>
  </si>
  <si>
    <t>APLAZADOS EN I Y II CICLOS, POR AÑO CURSADO Y SEXO, SEGÚN ZONA Y DEPENDENCIA, AÑO 2021</t>
  </si>
  <si>
    <t>REPROBADOS EN I Y II CICLOS, POR AÑO CURSADO Y SEXO, SEGÚN ZONA Y DEPENDENCIA, AÑO 2021</t>
  </si>
  <si>
    <t>MATRICULA FINAL EN I Y II CICLOS, POR AÑO CURSADO Y SEXO, SEGÚN DIRECCIÓN REGIONAL, DEPENDENCIA: PÚBLICA, PRIVADA Y SUBVENCIONADA, AÑO 2021</t>
  </si>
  <si>
    <t>APROBADOS EN I Y II CICLOS, POR AÑO CURSADO Y SEXO, SEGÚN DIRECCIÓN REGIONAL, DEPENDENCIA: PÚBLICA, PRIVADA Y SUBVENCIONADA, AÑO 2021</t>
  </si>
  <si>
    <t>PORCENTAJE DE APROBACIÓN EN I Y II CICLOS, POR AÑO CURSADO Y SEXO, SEGÚN DIRECCIÓN REGIONAL, DEPENDENCIA: PÚBLICA, PRIVADA Y SUBVENCIONADA, AÑO 2021</t>
  </si>
  <si>
    <t>APLAZADOS EN I Y II CICLOS, POR AÑO CURSADO Y SEXO, SEGÚN DIRECCIÓN REGIONAL, DEPENDENCIA: PÚBLICA, PRIVADA Y SUBVENCIONADA, AÑO 2021</t>
  </si>
  <si>
    <t>PORCENTAJE DE APLAZAMIENTO EN I Y II CICLOS, POR AÑO CURSADO Y SEXO, SEGÚN DIRECCIÓN REGIONAL, DEPENDENCIA: PÚBLICA, PRIVADA Y SUBVENCIONADA, AÑO 2021</t>
  </si>
  <si>
    <t>REPROBADOS EN I Y II CICLOS, POR AÑO CURSADO Y SEXO, SEGÚN DIRECCIÓN REGIONAL, DEPENDENCIA: PÚBLICA, PRIVADA Y SUBVENCIONADA, AÑO 2021</t>
  </si>
  <si>
    <t>PORCENTAJE DE REPROBACIÓN EN I Y II CICLOS, POR AÑO CURSADO Y SEXO, SEGÚN DIRECCIÓN REGIONAL, DEPENDENCIA: PÚBLICA, PRIVADA Y SUBVENCIONADA, AÑO 2021</t>
  </si>
  <si>
    <t>MATRICULA FINAL EN ESCUELAS NOCTURNAS, POR NIVEL CURSADO Y SEXO, SEGÚN DIRECCIÓN REGIONAL, DEPENDENCIA PÚBLICA, AÑO 2021</t>
  </si>
  <si>
    <t>APROBADOS EN ESCUELAS NOCTURNAS, POR NIVEL CURSADO Y SEXO, SEGÚN DIRECCIÓN REGIONAL, DEPENDENCIA PÚBLICA, AÑO 2021</t>
  </si>
  <si>
    <t>APLAZADOS EN ESCUELAS NOCTURNAS, POR NIVEL CURSADO Y SEXO, SEGÚN DIRECCIÓN REGIONAL, DEPENDENCIA PÚBLICA, AÑO 2021</t>
  </si>
  <si>
    <t>MATRICULA FINAL EN III CICLO Y EDUCACIÓN DIVERSIFICADA DIURNA Y NOCTURNA, POR AÑO CURSADO Y SEXO, SEGÚN ZONA Y DEPENDENCIA, AÑO 2021</t>
  </si>
  <si>
    <t>APROBADOS EN III CICLO Y EDUCACIÓN DIVERSIFICADA DIURNA Y NOCTURNA, POR AÑO CURSADO Y SEXO, SEGÚN ZONA Y DEPENDENCIA, AÑO 2021</t>
  </si>
  <si>
    <t>APLAZADOS EN III CICLO Y EDUCACIÓN DIVERSIFICADA DIURNA Y NOCTURNA, POR AÑO CURSADO Y SEXO, SEGÚN ZONA Y DEPENDENCIA, AÑO 2021</t>
  </si>
  <si>
    <t>MATRICULA FINAL EN III CICLO Y EDUCACIÓN DIVERSIFICADA DIURNA Y NOCTURNA, POR AÑO CURSADO Y SEXO, SEGÚN DIRECCIÓN REGIONAL, DEPENDENCIA: PÚBLICA, PRIVADA Y SUBVENCIONADA, AÑO 2021</t>
  </si>
  <si>
    <t>APROBADOS EN III CICLO Y EDUCACIÓN DIVERSIFICADA DIURNA Y NOCTURNA, POR AÑO CURSADO Y SEXO, SEGÚN DIRECCIÓN REGIONAL, DEPENDENCIA: PÚBLICA, PRIVADA Y SUBVENCIONADA, AÑO 2021</t>
  </si>
  <si>
    <t>PORCENTAJE DE APROBACIÓN EN III CICLO Y EDUCACIÓN DIVERSIFICADA DIURNA Y NOCTURNA, POR AÑO CURSADO Y SEXO, SEGÚN DIRECCIÓN REGIONAL, DEPENDENCIA: PÚBLICA, PRIVADA Y SUBVENCIONADA, AÑO 2021</t>
  </si>
  <si>
    <t>APLAZADOS EN III CICLO Y EDUCACIÓN DIVERSIFICADA DIURNA Y NOCTURNA, POR AÑO CURSADO Y SEXO, SEGÚN DIRECCIÓN REGIONAL, DEPENDENCIA: PÚBLICA, PRIVADA Y SUBVENCIONADA,AÑO 2021</t>
  </si>
  <si>
    <t>PORCENTAJE DE APLAZAMIENTO EN III CICLO Y EDUCACIÓN DIVERSIFICADA DIURNA Y NOCTURNA, POR AÑO CURSADO Y SEXO, SEGÚN DIRECCIÓN REGIONAL, DEPENDENCIA: PÚBLICA, PRIVADA Y SUBVENCIONADA, AÑO 2021</t>
  </si>
  <si>
    <t>MATRICULA FINAL EN III CICLO Y EDUCACIÓN DIVERSIFICADA DIURNA , POR AÑO CURSADO Y SEXO, SEGÚN ZONA Y DEPENDENCIA, AÑO 2021</t>
  </si>
  <si>
    <t>APROBADOS EN III CICLO Y EDUCACIÓN DIVERSIFICADA DIURNA , POR AÑO CURSADO Y SEXO, SEGÚN ZONA Y DEPENDENCIA, AÑO 2021</t>
  </si>
  <si>
    <t>APLAZADOS EN III CICLO Y EDUCACIÓN DIVERSIFICADA DIURNA , POR AÑO CURSADO Y SEXO, SEGÚN ZONA Y DEPENDENCIA, AÑO 2021</t>
  </si>
  <si>
    <t>MATRICULA FINAL EN III CICLO Y EDUCACIÓN DIVERSIFICADA DIURNA , POR AÑO CURSADO Y SEXO, SEGÚN DIRECCIÓN REGIONAL, DEPENDENCIA: PÚBLICA, PRIVADA Y SUBVENCIONADA, AÑO 2021</t>
  </si>
  <si>
    <t>APROBADOS EN III CICLO Y EDUCACIÓN DIVERSIFICADA DIURNA , POR AÑO CURSADO Y SEXO, SEGÚN DIRECCIÓN REGIONAL, DEPENDENCIA: PÚBLICA, PRIVADA Y SUBVENCIONADA, AÑO 2021</t>
  </si>
  <si>
    <t>PORCENTAJE DE APROBACIÓN EN III CICLO Y EDUCACIÓN DIVERSIFICADA DIURNA , POR AÑO CURSADO Y SEXO, SEGÚN DIRECCIÓN REGIONAL, DEPENDENCIA: PÚBLICA, PRIVADA Y SUBVENCIONADA, AÑO 2021</t>
  </si>
  <si>
    <t>APLAZADOS EN III CICLO Y EDUCACIÓN DIVERSIFICADA DIURNA , POR AÑO CURSADO Y SEXO, SEGÚN DIRECCIÓN REGIONAL, DEPENDENCIA: PÚBLICA, PRIVADA Y SUBVENCIONADA, AÑO 2021</t>
  </si>
  <si>
    <t>PORCENTAJE DE APLAZAMIENTO EN III CICLO Y EDUCACIÓN DIVERSIFICADA DIURNA , POR AÑO CURSADO Y SEXO, SEGÚN DIRECCIÓN REGIONAL, DEPENDENCIA: PÚBLICA, PRIVADA Y SUBVENCIONADA, AÑO 2021</t>
  </si>
  <si>
    <t>MATRICULA FINAL EN III CICLO Y EDUCACIÓN DIVERSIFICADA, ACADÉMICA DIURNA , POR AÑO CURSADO Y SEXO, SEGÚN ZONA Y DEPENDENCIA, AÑO 2021</t>
  </si>
  <si>
    <t>APROBADOS EN III CICLO Y EDUCACIÓN DIVERSIFICADA, ACADÉMICA DIURNA , POR AÑO CURSADO Y SEXO, SEGÚN ZONA Y DEPENDENCIA, AÑO 2021</t>
  </si>
  <si>
    <t>APLAZADOS EN III CICLO Y EDUCACIÓN DIVERSIFICADA, ACADÉMICA DIURNA , POR AÑO CURSADO Y SEXO, SEGÚN ZONA Y DEPENDENCIA, AÑO 2021</t>
  </si>
  <si>
    <t>MATRICULA FINAL EN III CICLO Y EDUCACIÓN DIVERSIFICADA, ACADÉMICA DIURNA , POR AÑO CURSADO Y SEXO, SEGÚN DIRECCIÓN REGIONAL, DEPENDENCIA: PÚBLICA, PRIVADA Y SUBVENCIONADA, AÑO 2021</t>
  </si>
  <si>
    <t>APROBADOS EN III CICLO Y EDUCACIÓN DIVERSIFICADA, ACADÉMICA DIURNA , POR AÑO CURSADO Y SEXO, SEGÚN DIRECCIÓN REGIONAL, DEPENDENCIA: PÚBLICA, PRIVADA Y SUBVENCIONADA, AÑO 2021</t>
  </si>
  <si>
    <t>PORCENTAJE DE APROBACIÓN EN III CICLO Y EDUCACIÓN DIVERSIFICADA, ACADÉMICA DIURNA , POR AÑO CURSADO Y SEXO, SEGÚN DIRECCIÓN REGIONAL, DEPENDENCIA: PÚBLICA, PRIVADA Y SUBVENCIONADA,  AÑO 2021</t>
  </si>
  <si>
    <t>APLAZADOS EN III CICLO Y EDUCACIÓN DIVERSIFICADA, ACADÉMICA DIURNA , POR AÑO CURSADO Y SEXO, SEGÚN DIRECCIÓN REGIONAL, DEPENDENCIA: PÚBLICA, PRIVADA Y SUBVENCIONADA, AÑO 2021</t>
  </si>
  <si>
    <t>PORCENTAJE DE APLAZAMIENTO EN III CICLO Y EDUCACIÓN DIVERSIFICADA, ACADÉMICA DIURNA , POR AÑO CURSADO Y SEXO, SEGÚN DIRECCIÓN REGIONAL, DEPENDENCIA: PÚBLICA, PRIVADA Y SUBVENCIONADA, AÑO 2021</t>
  </si>
  <si>
    <t>MATRICULA FINAL EN III CICLO Y EDUCACIÓN DIVERSIFICADA, TÉCNICA DIURNA , POR AÑO CURSADO Y SEXO, SEGÚN ZONA Y DEPENDENCIA, AÑO 2021</t>
  </si>
  <si>
    <t>APROBADOS EN III CICLO Y EDUCACIÓN DIVERSIFICADA, TÉCNICA DIURNA , POR AÑO CURSADO Y SEXO, SEGÚN ZONA Y DEPENDENCIA, AÑO 2021</t>
  </si>
  <si>
    <t>APLAZADOS EN III CICLO Y EDUCACIÓN DIVERSIFICADA, TÉCNICA DIURNA , POR AÑO CURSADO Y SEXO, SEGÚN ZONA Y DEPENDENCIA, AÑO 2021</t>
  </si>
  <si>
    <t>MATRICULA FINAL EN III CICLO Y EDUCACIÓN DIVERSIFICADA, TÉCNICA DIURNA , POR AÑO CURSADO Y SEXO, SEGÚN DIRECCIÓN REGIONAL, DEPENDENCIA: PÚBLICA, PRIVADA Y SUBVENCIONADA, AÑO 2021</t>
  </si>
  <si>
    <t>APROBADOS EN III CICLO Y EDUCACIÓN DIVERSIFICADA, TÉCNICA DIURNA , POR AÑO CURSADO Y SEXO, SEGÚN DIRECCIÓN REGIONAL, DEPENDENCIA: PÚBLICA, PRIVADA Y SUBVENCIONADA, AÑO 2021</t>
  </si>
  <si>
    <t>PORCENTAJE DE APROBACIÓN EN III CICLO Y EDUCACIÓN DIVERSIFICADA, TÉCNICA DIURNA , POR AÑO CURSADO Y SEXO, SEGÚN DIRECCIÓN REGIONAL, DEPENDENCIA: PÚBLICA, PRIVADA Y SUBVENCIONADA, AÑO 2021</t>
  </si>
  <si>
    <t>APLAZADOS EN III CICLO Y EDUCACIÓN DIVERSIFICADA, TÉCNICA DIURNA , POR AÑO CURSADO Y SEXO, SEGÚN DIRECCIÓN REGIONAL, DEPENDENCIA: PÚBLICA, PRIVADA Y SUBVENCIONADA, AÑO 2021</t>
  </si>
  <si>
    <t>PORCENTAJE DE APLAZAMIENTO EN III CICLO Y EDUCACIÓN DIVERSIFICADA, TÉCNICA DIURNA , POR AÑO CURSADO Y SEXO, SEGÚN DIRECCIÓN REGIONAL, DEPENDENCIA: PÚBLICA, PRIVADA Y SUBVENCIONADA, AÑO 2021</t>
  </si>
  <si>
    <t>MATRICULA FINAL EN III CICLO Y EDUCACIÓN DIVERSIFICADA, ACADÉMICA NOCTURNA , POR AÑO CURSADO Y SEXO, SEGÚN ZONA Y DEPENDENCIA, AÑO 2021</t>
  </si>
  <si>
    <t>APROBADOS EN III CICLO Y EDUCACIÓN DIVERSIFICADA, ACADÉMICA NOCTURNA , POR AÑO CURSADO Y SEXO, SEGÚN ZONA Y DEPENDENCIA, AÑO 2021</t>
  </si>
  <si>
    <t>APLAZADOS EN III CICLO Y EDUCACIÓN DIVERSIFICADA, ACADÉMICA NOCTURNA , POR AÑO CURSADO Y SEXO, SEGÚN ZONA Y DEPENDENCIA, AÑO 2021</t>
  </si>
  <si>
    <t>MATRICULA FINAL EN III CICLO Y EDUCACIÓN DIVERSIFICADA, ACADÉMICA NOCTURNA , POR AÑO CURSADO Y SEXO, SEGÚN DIRECCIÓN REGIONAL, DEPENDENCIA: PÚBLICA, PRIVADA Y SUBVENCIONADA,AÑO 2021</t>
  </si>
  <si>
    <t>APROBADOS EN III CICLO Y EDUCACIÓN DIVERSIFICADA, ACADÉMICA NOCTURNA , POR AÑO CURSADO Y SEXO, SEGÚN DIRECCIÓN REGIONAL, DEPENDENCIA: PÚBLICA, PRIVADA Y SUBVENCIONADA, AÑO 2021</t>
  </si>
  <si>
    <t>PORCENTAJE DE APROBACÓN EN III CICLO Y EDUCACIÓN DIVERSIFICADA, ACADÉMICA NOCTURNA , POR AÑO CURSADO Y SEXO, SEGÚN DIRECCIÓN REGIONAL,DEPENDENCIA: PÚBLICA, PRIVADA Y SUBVENCIONADA, AÑO 2021</t>
  </si>
  <si>
    <t>APLAZADOS EN III CICLO Y EDUCACIÓN DIVERSIFICADA, ACADÉMICA NOCTURNA , POR AÑO CURSADO Y SEXO, SEGÚN DIRECCIÓN REGIONAL,DEPENDENCIA: PÚBLICA, PRIVADA Y SUBVENCIONADA, AÑO 2021</t>
  </si>
  <si>
    <t>PORCENTAJE DE APLAZAMIENTO EN III CICLO Y EDUCACIÓN DIVERSIFICADA, ACADÉMICA NOCTURNA , POR AÑO CURSADO Y SEXO, SEGÚN DIRECCIÓN REGIONAL, DEPENDENCIA: PÚBLICA, PRIVADA Y SUBVENCIONADA, AÑO 2021</t>
  </si>
  <si>
    <t>MATRICULA FINAL EN III CICLO Y EDUCACIÓN DIVERSIFICADA, TÉCNICA NOCTURNA , POR AÑO CURSADO Y SEXO, SEGÚN ZONA Y DEPENDENCIA, AÑO 2021</t>
  </si>
  <si>
    <t>APROBADOS EN III CICLO Y EDUCACIÓN DIVERSIFICADA, TÉCNICA NOCTURNA , POR AÑO CURSADO Y SEXO, SEGÚN ZONA Y DEPENDENCIA, AÑO 2021</t>
  </si>
  <si>
    <t>APLAZADOS EN III CICLO Y EDUCACIÓN DIVERSIFICADA, TÉCNICA NOCTURNA , POR AÑO CURSADO Y SEXO, SEGÚN ZONA Y DEPENDENCIA, AÑO 2021</t>
  </si>
  <si>
    <t>MATRICULA FINAL EN III CICLO Y EDUCACIÓN DIVERSIFICADA, TÉCNICA NOCTURNA , POR AÑO CURSADO Y SEXO, SEGÚN DIRECCIÓN REGIONAL, DEPENDENCIA: PÚBLICA, PRIVADA Y SUBVENCIONADA, AÑO 2021</t>
  </si>
  <si>
    <t>APROBADOS EN III CICLO Y EDUCACIÓN DIVERSIFICADA, TÉCNICA NOCTURNA , POR AÑO CURSADO Y SEXO, SEGÚN DIRECCIÓN REGIONAL, DEPENDENCIA: PÚBLICA, PRIVADA Y SUBVENCIONADA, AÑO 2021</t>
  </si>
  <si>
    <t>PORCENTAJE DE APROBACIÓN EN III CICLO Y EDUCACIÓN DIVERSIFICADA, TÉCNICA NOCTURNA , POR AÑO CURSADO Y SEXO, SEGÚN DIRECCIÓN REGIONAL, DEPENDENCIA: PÚBLICA, PRIVADA Y SUBVENCIONADA, AÑO 2021</t>
  </si>
  <si>
    <t>APLAZADOS EN III CICLO Y EDUCACIÓN DIVERSIFICADA, TÉCNICA NOCTURNA , POR AÑO CURSADO Y SEXO, SEGÚN DIRECCIÓN REGIONAL, DEPENDENCIA: PÚBLICA, PRIVADA Y SUBVENCIONADA, AÑO 2021</t>
  </si>
  <si>
    <t>PORCENTAJE DE APLAZAMIENTO EN III CICLO Y EDUCACIÓN DIVERSIFICADA, TÉCNICA NOCTURNA , POR AÑO CURSADO Y SEXO, SEGÚN DIRECCIÓN REGIONAL, DEPENDENCIA: PÚBLICA, PRIVADA Y SUBVENCIONADA, AÑO 2021</t>
  </si>
  <si>
    <t>SEGÚN NIVEL CURSADO</t>
  </si>
  <si>
    <r>
      <rPr>
        <b/>
        <sz val="9"/>
        <color theme="1"/>
        <rFont val="Calibri"/>
        <family val="2"/>
        <scheme val="minor"/>
      </rPr>
      <t>Nota:</t>
    </r>
    <r>
      <rPr>
        <sz val="9"/>
        <color theme="1"/>
        <rFont val="Calibri"/>
        <family val="2"/>
        <scheme val="minor"/>
      </rPr>
      <t xml:space="preserve"> Cifras calculadas respecto a la Matrícula Final</t>
    </r>
  </si>
  <si>
    <t>I Y II CICLOS, 2021</t>
  </si>
  <si>
    <r>
      <rPr>
        <b/>
        <sz val="9"/>
        <rFont val="Calibri"/>
        <family val="2"/>
        <scheme val="minor"/>
      </rPr>
      <t>Simbología:</t>
    </r>
    <r>
      <rPr>
        <sz val="9"/>
        <rFont val="Calibri"/>
        <family val="2"/>
        <scheme val="minor"/>
      </rPr>
      <t xml:space="preserve"> T=Total, H=Hombres, M=Mujeres</t>
    </r>
  </si>
  <si>
    <r>
      <rPr>
        <b/>
        <sz val="9"/>
        <rFont val="Calibri"/>
        <family val="2"/>
        <scheme val="minor"/>
      </rPr>
      <t xml:space="preserve">Fuente: </t>
    </r>
    <r>
      <rPr>
        <sz val="9"/>
        <rFont val="Calibri"/>
        <family val="2"/>
        <scheme val="minor"/>
      </rPr>
      <t>Departamento de Análisis Estadístico, MEP.</t>
    </r>
  </si>
  <si>
    <t>Grande del Térraba</t>
  </si>
  <si>
    <t>ESCUELAS NOCTURNAS, 2021</t>
  </si>
  <si>
    <r>
      <rPr>
        <b/>
        <sz val="9"/>
        <rFont val="Calibri"/>
        <family val="2"/>
        <scheme val="minor"/>
      </rPr>
      <t xml:space="preserve">Simbología: </t>
    </r>
    <r>
      <rPr>
        <sz val="9"/>
        <rFont val="Calibri"/>
        <family val="2"/>
        <scheme val="minor"/>
      </rPr>
      <t>T=Total, H=Hombres, M=Mujeres</t>
    </r>
  </si>
  <si>
    <r>
      <rPr>
        <sz val="9"/>
        <color theme="1"/>
        <rFont val="Calibri"/>
        <family val="2"/>
      </rPr>
      <t>¹⁄</t>
    </r>
    <r>
      <rPr>
        <sz val="9"/>
        <color theme="1"/>
        <rFont val="Calibri"/>
        <family val="2"/>
        <scheme val="minor"/>
      </rPr>
      <t>Cifras calculadas respecto a la Matrícula Final</t>
    </r>
  </si>
  <si>
    <t>Cifras Relativas¹⁄</t>
  </si>
  <si>
    <r>
      <rPr>
        <b/>
        <sz val="9"/>
        <color theme="1"/>
        <rFont val="Calibri"/>
        <family val="2"/>
      </rPr>
      <t xml:space="preserve">Nota: </t>
    </r>
    <r>
      <rPr>
        <sz val="9"/>
        <color theme="1"/>
        <rFont val="Calibri"/>
        <family val="2"/>
        <scheme val="minor"/>
      </rPr>
      <t>Cifras calculadas respecto a la Matrícula Final</t>
    </r>
  </si>
  <si>
    <t>Cifras Relativas ¹⁄</t>
  </si>
  <si>
    <t>III CICLO Y EDUCACIÓN DIVERSIFICADA,                        DIURNA Y NOCTURNA,                    2021</t>
  </si>
  <si>
    <t>III CICLO Y EDUCACIÓN DIVERSIFICADA,  DIURNA Y NOCTURNA, 2021</t>
  </si>
  <si>
    <t>III CICLO Y EDUCACIÓN DIVERSIFICADA DIURNA, 2021</t>
  </si>
  <si>
    <t>Grandel del Térraba</t>
  </si>
  <si>
    <t>III CICLO Y EDUCACIÓN DIVERSIFICADA, ACADÉMICA DIURNA, 2021</t>
  </si>
  <si>
    <t>III CICLO Y EDUCACIÓN DIVERSIFICADA, TÉCNICA DIURNA, 2021</t>
  </si>
  <si>
    <t>III CICLO Y EDUCACIÓN DIVERSIFICADA, ACADÉMICA NOCTURNA, 2021</t>
  </si>
  <si>
    <t>III CICLO Y EDUCACIÓN DIVERSIFICADA, TÉCNICA NOCTURNA, 2021</t>
  </si>
  <si>
    <t>PORCENTAJE DE APLAZAMIENTO EN III CICLO Y EDUCACION DIVERSIFICADA TÉCNICA NOCTURNA</t>
  </si>
  <si>
    <r>
      <rPr>
        <b/>
        <sz val="10"/>
        <rFont val="Calibri"/>
        <family val="2"/>
        <scheme val="minor"/>
      </rPr>
      <t>Fuente</t>
    </r>
    <r>
      <rPr>
        <sz val="10"/>
        <rFont val="Calibri"/>
        <family val="2"/>
        <scheme val="minor"/>
      </rPr>
      <t>: Departamento de Análisis Estadístico, MEP.</t>
    </r>
  </si>
  <si>
    <t>Configuración y Soporte de Redes de Comunicación y Sistemas Operativos</t>
  </si>
  <si>
    <t>Diseño Web</t>
  </si>
  <si>
    <t>Productivity and Quality</t>
  </si>
  <si>
    <t>Logistic Administration and Distribution</t>
  </si>
  <si>
    <t xml:space="preserve">    Comerciar y de Servicios</t>
  </si>
  <si>
    <t>Secretariado Ejecut. para centros de servicio</t>
  </si>
  <si>
    <t>Personal del Departamento de Análisis Estadístico</t>
  </si>
  <si>
    <t>que partició en esta Publicación</t>
  </si>
  <si>
    <t>Diseño:</t>
  </si>
  <si>
    <t>Delfina  Cartín Sánchez</t>
  </si>
  <si>
    <t>Procesamiento de datos:</t>
  </si>
  <si>
    <t>Carlos Nájera Morales</t>
  </si>
  <si>
    <t>Jorge Luis Soto Calderón</t>
  </si>
  <si>
    <t>Luis Garro Montero</t>
  </si>
  <si>
    <t>María Zúñiga García</t>
  </si>
  <si>
    <t>Nicole Oviedo Chacón</t>
  </si>
  <si>
    <t>Olga Leitón Aguilar</t>
  </si>
  <si>
    <t>Tatiana Román Méndez</t>
  </si>
  <si>
    <t>Dirección General:</t>
  </si>
  <si>
    <t>Dixie Brenes Vindas</t>
  </si>
  <si>
    <t>POR AÑO CURSADO Y SEXO, SEGÚN DIRECCIÓN REGIONAL</t>
  </si>
  <si>
    <t>POR AÑO CURSADO Y SEXO, SEGÚN ZONA Y DEPENDENCIA</t>
  </si>
  <si>
    <t>Matrícula inicial</t>
  </si>
  <si>
    <t>MATRÍCULA FINAL  Y RENDIMIENTO EN ESCUELAS NOCTURNAS</t>
  </si>
  <si>
    <t>MATRÍCULA FINAL  Y RENDIMIENTO EN ESCUELAS NOCTURNAS EN ESCUELAS NOCTURNAS, POR NIVEL CURSADO Y SEXO,  DEPENDENCIA PÚBLICA, AÑO 2021</t>
  </si>
  <si>
    <t xml:space="preserve">            2. No se incluyen los resultados de los estudiantes que son parte del Programa de Bachillerato Internacional.</t>
  </si>
  <si>
    <t>REPROBADOS EN III CICLO Y EDUCACION DIVERSIFICADA, DIURNA Y NOCTURNA</t>
  </si>
  <si>
    <t>Nota: No se incluyen los resultados de los estudiantes que son parte del Programa de Bachillerato Internacional.</t>
  </si>
  <si>
    <r>
      <t xml:space="preserve">Cifras Relativas </t>
    </r>
    <r>
      <rPr>
        <b/>
        <sz val="10"/>
        <rFont val="Calibri"/>
        <family val="2"/>
      </rPr>
      <t>¹⁄</t>
    </r>
  </si>
  <si>
    <t>REPROBADOS EN III CICLO Y EDUCACION DIVERSIFICADA DIURNA Y NOCTURNA</t>
  </si>
  <si>
    <t>REPROBADOS EN III CICLO Y EDUCACION DIVERSIFICADA DIVERSIFICADA ACADEMICA DIURNA</t>
  </si>
  <si>
    <t>III Ciclo y Educación Diversificada Diurna y Nocturna</t>
  </si>
  <si>
    <t>C80</t>
  </si>
  <si>
    <t>C81</t>
  </si>
  <si>
    <t>C82</t>
  </si>
  <si>
    <t>C83</t>
  </si>
  <si>
    <t>C84</t>
  </si>
  <si>
    <t>CUADRO Nº83</t>
  </si>
  <si>
    <t>CUADRO Nº82</t>
  </si>
  <si>
    <t>CUADRO Nº81</t>
  </si>
  <si>
    <t>CUADRO Nº80</t>
  </si>
  <si>
    <t>CUADRO Nº79</t>
  </si>
  <si>
    <t>CUADRO Nº60</t>
  </si>
  <si>
    <t>CUADRO Nº59</t>
  </si>
  <si>
    <t>CUADRO Nº48</t>
  </si>
  <si>
    <t>CUADRO Nº 40</t>
  </si>
  <si>
    <t>CUADRO Nº 39</t>
  </si>
  <si>
    <t>CUADRO Nº38</t>
  </si>
  <si>
    <t>CUADRO Nº37</t>
  </si>
  <si>
    <t>REPROBADOS EN III CICLO Y EDUCACION DIVERSIFICADA, DIURNA</t>
  </si>
  <si>
    <t>REPROBADOS EN III CICLO Y EDUCACIÓN DIVERSIFICADA DIURNA Y NOCTURNA, POR AÑO CURSADO Y SEXO, SEGÚN ZONA Y DEPENDENCIA, AÑO 2021</t>
  </si>
  <si>
    <t>REPROBADOS EN III CICLO Y EDUCACIÓN DIVERSIFICADA DIURNA Y NOCTURNA, POR AÑO CURSADO Y SEXO, SEGÚN DIRECCIÓN REGIONAL, DEPENDENCIA: PÚBLICA, PRIVADA Y SUBVENCIONADA,AÑO 2021</t>
  </si>
  <si>
    <t>REPROBADOS EN III CICLO Y EDUCACIÓN DIVERSIFICADA DIURNA , POR AÑO CURSADO Y SEXO, SEGÚN ZONA Y DEPENDENCIA, AÑO 2021</t>
  </si>
  <si>
    <t>REPROBADOS EN III CICLO Y EDUCACION DIVERSIFICADA DIVERSIFICADA DIURNA</t>
  </si>
  <si>
    <t>REPROBADOS EN III CICLO Y EDUCACIÓN DIVERSIFICADA DIURNA , POR AÑO CURSADO Y SEXO, SEGÚN DIRECCIÓN REGIONAL, DEPENDENCIA: PÚBLICA, PRIVADA Y SUBVENCIONADA, AÑO 2021</t>
  </si>
  <si>
    <t>C85</t>
  </si>
  <si>
    <r>
      <t>C</t>
    </r>
    <r>
      <rPr>
        <b/>
        <sz val="11"/>
        <color indexed="8"/>
        <rFont val="Calibri"/>
        <family val="2"/>
        <scheme val="minor"/>
      </rPr>
      <t>UADRO Nº 85</t>
    </r>
  </si>
  <si>
    <t>CUADRO Nº84</t>
  </si>
  <si>
    <t>CUADRO Nº 53</t>
  </si>
  <si>
    <t>REPROBADOS EN III CICLO Y EDUCACIÓN DIVERSIFICADA, ACADÉMICA DIURNA , POR AÑO CURSADO Y SEXO, SEGÚN ZONA Y DEPENDENCIA, AÑO 2021</t>
  </si>
  <si>
    <t>REPROBADOS EN III CICLO Y EDUCACIÓN DIVERSIFICADA, ACADÉMICA DIURNA , POR AÑO CURSADO Y SEXO, SEGÚN DIRECCIÓN REGIONAL, DEPENDENCIA: PÚBLICA, PRIVADA Y SUBVENCIONADA, AÑO 2021</t>
  </si>
  <si>
    <t>SERIE HISTÓRICA DE MATRÍCULA FINAL  Y RENDIMIENTO EN EDUCACIÓN REGULAR, SEGÚN  NIVEL DE ENSEÑANZA, DEPENDENCIA: PÚBLICA, PRIVADA Y SUBVENCIONADA, PERIODO 2010-2021</t>
  </si>
  <si>
    <t>MATRICULA FINAL Y RENDIMIENTO EN I Y II CICLOS SEGÚN DEPENDENCIA, PERIODO 2010-2021</t>
  </si>
  <si>
    <t>RENDIMIENTO EDUCATIVO EN I Y II CICLOS, SEGÚN AÑO CURSADO, DEPENDENCIA: PÚBLICA, PRIVADA Y SUBVENCIONADA, PERIODO 2010-2021 (CIFRAS ABSOLUTAS)</t>
  </si>
  <si>
    <t>RENDIMIENTO EDUCATIVO EN I Y II CICLOS, SEGÚN AÑO CURSADO, DEPENDENCIA: PÚBLICA, PRIVADA Y SUBVENCIONADA, PERIODO 2010-2021 (CIFRAS RELATIVAS</t>
  </si>
  <si>
    <t>RENDIMIENTO EDUCATIVO EN ESCUELAS NOCTURNAS, DEPENDENCIA PÚBLICA, SEGÚN NIVEL CURSADO, PERIODO 2010-2021 (CIFRAS ABSOLUTAS)</t>
  </si>
  <si>
    <t>RENDIMIENTO EDUCATIVO EN ESCUELAS NOCTURNAS, DEPENDENCIA PÚBLICA, SEGÚN NIVEL CURSADO, PERIODO 2010-2021 (CIFRAS RELATIVAS)</t>
  </si>
  <si>
    <t>MATRICULA FINAL EN III CICLO Y EDUCACIÓN DIVERSIFICADA DIURNA, SEGÚN DEPENDENCIA Y RENDIMIENTO, PERIODO 2010-2021</t>
  </si>
  <si>
    <t>APROBADOS EN III CICLO Y EDUCACIÓN DIVERSIFICADA DIURNA, SEGÚN RAMA EDUCATIVA Y AÑO CURSADO, DEPENDENCIA: PÚBLICA, PRIVADA Y SUBVENCIONADA, PERIODO 2010-2021 (CIFRAS ABSOLUTAS)</t>
  </si>
  <si>
    <t>APROBADOS EN III CICLO Y EDUCACIÓN DIVERSIFICADA DIURNA, SEGÚN RAMA EDUCATIVA Y AÑO CURSADO, DEPENDENCIA: PÚBLICA, PRIVADA Y SUBVENCIONADA,  PERIODO 2010-2021 (CIFRAS RELATIVAS)</t>
  </si>
  <si>
    <t>APLAZADOS EN III CICLO Y EDUCACIÓN DIVERSIFICADA DIURNA, SEGÚN RAMA EDUCATIVA Y AÑO CURSADO, DEPENDENCIA: PÚBLICA, PRIVADA Y SUBVENCIONADA, PERIODO 2010-2021 (CIFRAS ABSOLUTAS)</t>
  </si>
  <si>
    <t>APLAZADOS EN III CICLO Y EDUCACIÓN DIVERSIFICADA DIURNA, SEGÚN RAMA EDUCATIVA Y AÑO CURSADO, DEPENDENCIA: PÚBLICA, PRIVADA Y SUBVENCIONADA, PERIODO 2010-2021 (CIFRAS RELATIVAS)</t>
  </si>
  <si>
    <t>REPROBADOS EN III CICLO Y EDUCACIÓN DIVERSIFICADA DIURNA, SEGÚN RAMA EDUCATIVA Y AÑO CURSADO, DEPENDENCIA: PÚBLICA, PRIVADA Y SUBVENCIONADA, PERIODO 2010-2021 (CIFRAS ABSOLUTAS)</t>
  </si>
  <si>
    <t>REPROBADOS EN III CICLO Y EDUCACIÓN DIVERSIFICADA DIURNA, SEGÚN RAMA EDUCATIVA Y AÑO CURSADO, DEPENDENCIA: PÚBLICA, PRIVADA Y SUBVENCIONADA, PERIODO 2010-2021 (CIFRAS RELATIVAS)</t>
  </si>
  <si>
    <t>DEPENDENCIA PÚBLICA, PRIVADA Y SUBVENCIONADA, PERIODO 2010-2021</t>
  </si>
  <si>
    <t>PERIODO 2010-2021</t>
  </si>
  <si>
    <t>III Ciclo</t>
  </si>
  <si>
    <t>Educación Diversificada</t>
  </si>
  <si>
    <r>
      <rPr>
        <sz val="10"/>
        <color theme="1"/>
        <rFont val="Calibri"/>
        <family val="2"/>
      </rPr>
      <t>¹⁄</t>
    </r>
    <r>
      <rPr>
        <sz val="10"/>
        <color theme="1"/>
        <rFont val="Calibri"/>
        <family val="2"/>
        <scheme val="minor"/>
      </rPr>
      <t>Cifras calculadas respecto a la Matrícula Final</t>
    </r>
  </si>
  <si>
    <r>
      <rPr>
        <b/>
        <sz val="10"/>
        <rFont val="Calibri"/>
        <family val="2"/>
        <scheme val="minor"/>
      </rPr>
      <t>Simbología:</t>
    </r>
    <r>
      <rPr>
        <sz val="10"/>
        <rFont val="Calibri"/>
        <family val="2"/>
        <scheme val="minor"/>
      </rPr>
      <t xml:space="preserve"> T=Total, H=Hombres, M=Mujeres</t>
    </r>
  </si>
  <si>
    <r>
      <rPr>
        <b/>
        <sz val="10"/>
        <rFont val="Calibri"/>
        <family val="2"/>
        <scheme val="minor"/>
      </rPr>
      <t xml:space="preserve">Fuente: </t>
    </r>
    <r>
      <rPr>
        <sz val="10"/>
        <rFont val="Calibri"/>
        <family val="2"/>
        <scheme val="minor"/>
      </rPr>
      <t>Departamento de Análisis Estadístico, MEP.</t>
    </r>
  </si>
  <si>
    <r>
      <rPr>
        <b/>
        <sz val="10"/>
        <color theme="1"/>
        <rFont val="Calibri"/>
        <family val="2"/>
      </rPr>
      <t xml:space="preserve">Nota: </t>
    </r>
    <r>
      <rPr>
        <sz val="10"/>
        <color theme="1"/>
        <rFont val="Calibri"/>
        <family val="2"/>
        <scheme val="minor"/>
      </rPr>
      <t>Cifras calculadas respecto a la Matrícula Final</t>
    </r>
  </si>
  <si>
    <r>
      <rPr>
        <b/>
        <sz val="10"/>
        <rFont val="Calibri"/>
        <family val="2"/>
        <scheme val="minor"/>
      </rPr>
      <t>Nota:</t>
    </r>
    <r>
      <rPr>
        <sz val="10"/>
        <rFont val="Calibri"/>
        <family val="2"/>
        <scheme val="minor"/>
      </rPr>
      <t xml:space="preserve"> No se incluyen los resultados de los estudiantes que son parte del Programa de Bachillerato Internacional.</t>
    </r>
  </si>
  <si>
    <r>
      <rPr>
        <b/>
        <sz val="10"/>
        <color theme="1"/>
        <rFont val="Calibri"/>
        <family val="2"/>
      </rPr>
      <t xml:space="preserve">Notas: </t>
    </r>
    <r>
      <rPr>
        <sz val="10"/>
        <color theme="1"/>
        <rFont val="Calibri"/>
        <family val="2"/>
      </rPr>
      <t xml:space="preserve">1. </t>
    </r>
    <r>
      <rPr>
        <sz val="10"/>
        <color theme="1"/>
        <rFont val="Calibri"/>
        <family val="2"/>
        <scheme val="minor"/>
      </rPr>
      <t>Cifras calculadas respecto a la Matrícula Final</t>
    </r>
  </si>
  <si>
    <t xml:space="preserve">             2. No se incluyen los resultados de los estudiantes que son parte del Programa de Bachillerato Internacional.</t>
  </si>
  <si>
    <r>
      <rPr>
        <b/>
        <sz val="10"/>
        <color theme="1"/>
        <rFont val="Calibri"/>
        <family val="2"/>
      </rPr>
      <t>¹⁄</t>
    </r>
    <r>
      <rPr>
        <sz val="10"/>
        <color theme="1"/>
        <rFont val="Calibri"/>
        <family val="2"/>
        <scheme val="minor"/>
      </rPr>
      <t>Cifras calculadas respecto a la Matrícula Final</t>
    </r>
  </si>
  <si>
    <r>
      <rPr>
        <b/>
        <sz val="10"/>
        <rFont val="Calibri"/>
        <family val="2"/>
        <scheme val="minor"/>
      </rPr>
      <t>Nota:</t>
    </r>
    <r>
      <rPr>
        <sz val="10"/>
        <rFont val="Calibri"/>
        <family val="2"/>
        <scheme val="minor"/>
      </rPr>
      <t xml:space="preserve"> En la matrícula final de no se incluyen los estudiantes que son parte del Programa de Bachillerato Internacional.</t>
    </r>
  </si>
  <si>
    <r>
      <rPr>
        <b/>
        <sz val="10"/>
        <rFont val="Calibri"/>
        <family val="2"/>
        <scheme val="minor"/>
      </rPr>
      <t xml:space="preserve">Simbología: </t>
    </r>
    <r>
      <rPr>
        <sz val="10"/>
        <rFont val="Calibri"/>
        <family val="2"/>
        <scheme val="minor"/>
      </rPr>
      <t>T=Total, H=Hombres, M=Mujeres</t>
    </r>
  </si>
  <si>
    <r>
      <rPr>
        <b/>
        <sz val="10"/>
        <rFont val="Calibri"/>
        <family val="2"/>
        <scheme val="minor"/>
      </rPr>
      <t>Simbología</t>
    </r>
    <r>
      <rPr>
        <sz val="10"/>
        <rFont val="Calibri"/>
        <family val="2"/>
        <scheme val="minor"/>
      </rPr>
      <t>: T=Total, H=Hombres, M=Mujeres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</si>
  <si>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Departamento de Análisis Estadístico, MEP.</t>
    </r>
  </si>
  <si>
    <t>REPROBADOS EN III CICLO Y EDUCACION DIVERSIFICADA, ACADEMCIA DIURNA</t>
  </si>
  <si>
    <t xml:space="preserve">GRADUADOS COMO TÉCNICOS MEDIOS, SEGÚN MODALIDAD DE ENSEÑANZA, DEPENDENCIA: PÚBLICA, PRIVADA Y SUBVENCIONADA, PERIODO 2010-2021 </t>
  </si>
  <si>
    <t>GRADUADOS COMO TÉCNICOS MEDIOS, POR ESPECIALIDAD, DEPENDENCIA: PÚBLICA, PRIVADA Y SUBVENCIONADA,PERIODO 2010-2021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</si>
  <si>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Departamento de Análisis Estadístico, MEP.</t>
    </r>
  </si>
  <si>
    <t>GRADUADOS COMO TECNICO MEDIO EN EDUCACION DIVERSIFICADA TÉCNICA, POR SEXO Y ESPECIALIDAD, 2021</t>
  </si>
  <si>
    <t>POR SEXO Y ESPECIALIDAD, 2021</t>
  </si>
  <si>
    <t>ISSN-1409-102X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</si>
</sst>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164" formatCode="General_)"/>
    <numFmt numFmtId="165" formatCode="0_)"/>
    <numFmt numFmtId="166" formatCode="_(* #,##0.0_);_(* \(#,##0.0\);_(* &quot;-&quot;_);_(@_)"/>
    <numFmt numFmtId="167" formatCode="_(* #,##0.00_);_(* \(#,##0.00\);_(* &quot;-&quot;_);_(@_)"/>
    <numFmt numFmtId="168" formatCode="_(* #,##0.000_);_(* \(#,##0.000\);_(* &quot;-&quot;_);_(@_)"/>
    <numFmt numFmtId="169" formatCode="_(* #\.##0_);_(* \(#,##0\);_(* &quot;-&quot;_);_(@_)"/>
  </numFmts>
  <fonts count="49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20"/>
      <color rgb="FFFFFF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0"/>
      <name val="Arial Black"/>
      <family val="2"/>
    </font>
    <font>
      <u/>
      <sz val="11"/>
      <color theme="4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b/>
      <sz val="42"/>
      <color theme="1"/>
      <name val="Vijaya"/>
      <family val="2"/>
    </font>
    <font>
      <b/>
      <u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i/>
      <sz val="10"/>
      <color indexed="8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u/>
      <sz val="20"/>
      <color theme="0"/>
      <name val="Calibri"/>
      <family val="2"/>
      <scheme val="minor"/>
    </font>
    <font>
      <sz val="2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rgb="FF215967"/>
      </left>
      <right/>
      <top style="medium">
        <color rgb="FF215967"/>
      </top>
      <bottom/>
      <diagonal/>
    </border>
    <border>
      <left/>
      <right/>
      <top style="medium">
        <color rgb="FF215967"/>
      </top>
      <bottom/>
      <diagonal/>
    </border>
    <border>
      <left/>
      <right style="medium">
        <color rgb="FF215967"/>
      </right>
      <top style="medium">
        <color rgb="FF215967"/>
      </top>
      <bottom/>
      <diagonal/>
    </border>
    <border>
      <left style="medium">
        <color rgb="FF215967"/>
      </left>
      <right/>
      <top/>
      <bottom/>
      <diagonal/>
    </border>
    <border>
      <left/>
      <right style="medium">
        <color rgb="FF215967"/>
      </right>
      <top/>
      <bottom/>
      <diagonal/>
    </border>
    <border>
      <left style="medium">
        <color rgb="FF215967"/>
      </left>
      <right/>
      <top/>
      <bottom style="medium">
        <color rgb="FF215967"/>
      </bottom>
      <diagonal/>
    </border>
    <border>
      <left/>
      <right/>
      <top/>
      <bottom style="medium">
        <color rgb="FF215967"/>
      </bottom>
      <diagonal/>
    </border>
    <border>
      <left/>
      <right style="medium">
        <color rgb="FF215967"/>
      </right>
      <top/>
      <bottom style="medium">
        <color rgb="FF215967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/>
    <xf numFmtId="165" fontId="1" fillId="0" borderId="0"/>
    <xf numFmtId="0" fontId="2" fillId="0" borderId="0"/>
    <xf numFmtId="169" fontId="5" fillId="0" borderId="0">
      <alignment vertical="center"/>
    </xf>
    <xf numFmtId="0" fontId="3" fillId="0" borderId="0" applyNumberFormat="0" applyFill="0" applyBorder="0" applyAlignment="0" applyProtection="0"/>
    <xf numFmtId="41" fontId="4" fillId="0" borderId="0" applyFont="0" applyFill="0" applyBorder="0" applyAlignment="0" applyProtection="0"/>
  </cellStyleXfs>
  <cellXfs count="285">
    <xf numFmtId="0" fontId="0" fillId="0" borderId="0" xfId="0"/>
    <xf numFmtId="168" fontId="5" fillId="0" borderId="1" xfId="6" applyNumberFormat="1" applyFont="1" applyBorder="1" applyAlignment="1">
      <alignment vertical="center"/>
    </xf>
    <xf numFmtId="166" fontId="5" fillId="0" borderId="0" xfId="6" applyNumberFormat="1" applyFont="1" applyBorder="1" applyAlignment="1">
      <alignment vertical="center"/>
    </xf>
    <xf numFmtId="167" fontId="5" fillId="0" borderId="0" xfId="6" applyNumberFormat="1" applyFont="1" applyAlignment="1">
      <alignment vertical="center"/>
    </xf>
    <xf numFmtId="168" fontId="5" fillId="0" borderId="0" xfId="6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4" fillId="2" borderId="6" xfId="5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6" fillId="0" borderId="0" xfId="3" applyFont="1" applyAlignment="1">
      <alignment horizontal="left" vertical="center" wrapText="1"/>
    </xf>
    <xf numFmtId="0" fontId="16" fillId="0" borderId="0" xfId="3" applyFont="1" applyAlignment="1">
      <alignment horizontal="centerContinuous" vertical="center" wrapText="1"/>
    </xf>
    <xf numFmtId="0" fontId="16" fillId="0" borderId="0" xfId="3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164" fontId="4" fillId="0" borderId="0" xfId="1" applyFont="1" applyAlignment="1">
      <alignment vertical="center"/>
    </xf>
    <xf numFmtId="164" fontId="5" fillId="0" borderId="0" xfId="1" applyFont="1" applyAlignment="1">
      <alignment vertical="center"/>
    </xf>
    <xf numFmtId="164" fontId="5" fillId="0" borderId="0" xfId="1" applyFont="1" applyAlignment="1" applyProtection="1">
      <alignment horizontal="fill" vertical="center"/>
    </xf>
    <xf numFmtId="164" fontId="22" fillId="0" borderId="0" xfId="1" applyFont="1" applyAlignment="1">
      <alignment horizontal="left" vertical="center"/>
    </xf>
    <xf numFmtId="164" fontId="6" fillId="0" borderId="0" xfId="1" applyFont="1" applyAlignment="1" applyProtection="1">
      <alignment horizontal="left" vertical="center"/>
    </xf>
    <xf numFmtId="3" fontId="5" fillId="0" borderId="0" xfId="1" applyNumberFormat="1" applyFont="1" applyAlignment="1">
      <alignment vertical="center"/>
    </xf>
    <xf numFmtId="164" fontId="6" fillId="0" borderId="0" xfId="1" applyFont="1" applyAlignment="1">
      <alignment vertical="center"/>
    </xf>
    <xf numFmtId="164" fontId="23" fillId="0" borderId="0" xfId="1" quotePrefix="1" applyFont="1" applyBorder="1" applyAlignment="1" applyProtection="1">
      <alignment horizontal="left" vertical="center"/>
    </xf>
    <xf numFmtId="0" fontId="25" fillId="0" borderId="0" xfId="0" applyFont="1" applyAlignment="1">
      <alignment vertical="center"/>
    </xf>
    <xf numFmtId="1" fontId="11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4" fontId="27" fillId="0" borderId="0" xfId="1" applyFont="1" applyAlignment="1">
      <alignment vertical="center"/>
    </xf>
    <xf numFmtId="164" fontId="9" fillId="0" borderId="0" xfId="1" applyFont="1" applyAlignment="1">
      <alignment vertical="center"/>
    </xf>
    <xf numFmtId="164" fontId="8" fillId="0" borderId="0" xfId="1" applyFont="1" applyBorder="1" applyAlignment="1" applyProtection="1">
      <alignment horizontal="left" vertical="center"/>
    </xf>
    <xf numFmtId="164" fontId="8" fillId="0" borderId="0" xfId="1" applyFont="1" applyBorder="1" applyAlignment="1">
      <alignment vertical="center"/>
    </xf>
    <xf numFmtId="164" fontId="9" fillId="0" borderId="0" xfId="1" applyFont="1" applyBorder="1" applyAlignment="1">
      <alignment vertical="center"/>
    </xf>
    <xf numFmtId="41" fontId="5" fillId="0" borderId="0" xfId="6" applyFont="1" applyBorder="1" applyAlignment="1">
      <alignment vertical="center"/>
    </xf>
    <xf numFmtId="41" fontId="9" fillId="0" borderId="0" xfId="6" applyFont="1" applyBorder="1" applyAlignment="1" applyProtection="1">
      <alignment horizontal="right" vertical="center"/>
    </xf>
    <xf numFmtId="41" fontId="9" fillId="0" borderId="0" xfId="6" applyFont="1" applyAlignment="1" applyProtection="1">
      <alignment horizontal="right" vertical="center"/>
    </xf>
    <xf numFmtId="41" fontId="5" fillId="0" borderId="0" xfId="6" applyFont="1" applyAlignment="1">
      <alignment vertical="center"/>
    </xf>
    <xf numFmtId="164" fontId="9" fillId="0" borderId="0" xfId="1" applyFont="1" applyAlignment="1">
      <alignment horizontal="right" vertical="center"/>
    </xf>
    <xf numFmtId="41" fontId="5" fillId="0" borderId="1" xfId="6" applyFont="1" applyBorder="1" applyAlignment="1">
      <alignment vertical="center"/>
    </xf>
    <xf numFmtId="164" fontId="8" fillId="0" borderId="0" xfId="1" applyFont="1" applyAlignment="1">
      <alignment vertical="center"/>
    </xf>
    <xf numFmtId="164" fontId="28" fillId="0" borderId="0" xfId="1" applyFont="1" applyAlignment="1">
      <alignment vertical="center"/>
    </xf>
    <xf numFmtId="164" fontId="9" fillId="0" borderId="0" xfId="1" applyFont="1" applyBorder="1" applyAlignment="1" applyProtection="1">
      <alignment horizontal="fill" vertical="center"/>
    </xf>
    <xf numFmtId="3" fontId="9" fillId="0" borderId="0" xfId="1" applyNumberFormat="1" applyFont="1" applyAlignment="1">
      <alignment vertical="center"/>
    </xf>
    <xf numFmtId="164" fontId="7" fillId="0" borderId="0" xfId="1" applyFont="1" applyAlignment="1" applyProtection="1">
      <alignment horizontal="left" vertical="center"/>
    </xf>
    <xf numFmtId="164" fontId="8" fillId="0" borderId="0" xfId="1" applyFont="1" applyAlignment="1" applyProtection="1">
      <alignment horizontal="left" vertical="center"/>
    </xf>
    <xf numFmtId="164" fontId="27" fillId="0" borderId="0" xfId="1" applyFont="1" applyAlignment="1" applyProtection="1">
      <alignment horizontal="left" vertical="center"/>
    </xf>
    <xf numFmtId="0" fontId="29" fillId="0" borderId="0" xfId="3" applyFont="1" applyBorder="1" applyAlignment="1">
      <alignment vertical="center"/>
    </xf>
    <xf numFmtId="0" fontId="29" fillId="0" borderId="0" xfId="3" applyFont="1" applyAlignment="1">
      <alignment vertical="center"/>
    </xf>
    <xf numFmtId="0" fontId="9" fillId="0" borderId="1" xfId="3" applyFont="1" applyBorder="1" applyAlignment="1">
      <alignment vertical="center"/>
    </xf>
    <xf numFmtId="0" fontId="8" fillId="0" borderId="0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8" fillId="0" borderId="0" xfId="3" quotePrefix="1" applyFont="1" applyBorder="1" applyAlignment="1">
      <alignment horizontal="left" vertical="center"/>
    </xf>
    <xf numFmtId="0" fontId="9" fillId="0" borderId="0" xfId="3" applyFont="1" applyAlignment="1">
      <alignment vertical="center"/>
    </xf>
    <xf numFmtId="0" fontId="9" fillId="0" borderId="0" xfId="3" applyFont="1" applyBorder="1" applyAlignment="1">
      <alignment vertical="center"/>
    </xf>
    <xf numFmtId="0" fontId="9" fillId="0" borderId="0" xfId="3" applyFont="1" applyBorder="1" applyAlignment="1">
      <alignment horizontal="right" vertical="center"/>
    </xf>
    <xf numFmtId="0" fontId="9" fillId="0" borderId="0" xfId="3" quotePrefix="1" applyFont="1" applyAlignment="1">
      <alignment horizontal="left" vertical="center"/>
    </xf>
    <xf numFmtId="0" fontId="9" fillId="0" borderId="1" xfId="0" applyFont="1" applyBorder="1" applyAlignment="1">
      <alignment vertical="center"/>
    </xf>
    <xf numFmtId="0" fontId="8" fillId="0" borderId="0" xfId="3" applyFont="1" applyBorder="1" applyAlignment="1">
      <alignment horizontal="center" vertical="center"/>
    </xf>
    <xf numFmtId="0" fontId="8" fillId="0" borderId="0" xfId="0" quotePrefix="1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41" fontId="8" fillId="0" borderId="0" xfId="6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41" fontId="9" fillId="0" borderId="0" xfId="6" applyFont="1" applyBorder="1" applyAlignment="1">
      <alignment horizontal="right" vertical="center"/>
    </xf>
    <xf numFmtId="3" fontId="9" fillId="0" borderId="0" xfId="3" applyNumberFormat="1" applyFont="1" applyBorder="1" applyAlignment="1">
      <alignment horizontal="center" vertical="center"/>
    </xf>
    <xf numFmtId="3" fontId="9" fillId="0" borderId="0" xfId="3" applyNumberFormat="1" applyFont="1" applyBorder="1" applyAlignment="1">
      <alignment vertical="center"/>
    </xf>
    <xf numFmtId="41" fontId="9" fillId="0" borderId="0" xfId="6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3" applyFont="1" applyBorder="1" applyAlignment="1">
      <alignment horizontal="left" vertical="center"/>
    </xf>
    <xf numFmtId="41" fontId="9" fillId="0" borderId="0" xfId="6" applyFont="1" applyAlignment="1">
      <alignment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left" vertical="center"/>
    </xf>
    <xf numFmtId="41" fontId="9" fillId="0" borderId="1" xfId="6" applyFont="1" applyBorder="1" applyAlignment="1">
      <alignment horizontal="right" vertical="center"/>
    </xf>
    <xf numFmtId="41" fontId="9" fillId="0" borderId="1" xfId="6" applyFont="1" applyBorder="1" applyAlignment="1">
      <alignment vertical="center"/>
    </xf>
    <xf numFmtId="164" fontId="18" fillId="0" borderId="0" xfId="1" applyFont="1" applyAlignment="1">
      <alignment vertical="center"/>
    </xf>
    <xf numFmtId="0" fontId="30" fillId="0" borderId="0" xfId="3" applyFont="1" applyAlignment="1">
      <alignment vertical="center"/>
    </xf>
    <xf numFmtId="0" fontId="9" fillId="0" borderId="0" xfId="3" applyFont="1" applyAlignment="1">
      <alignment horizontal="left" vertical="center"/>
    </xf>
    <xf numFmtId="0" fontId="9" fillId="0" borderId="0" xfId="3" quotePrefix="1" applyFont="1" applyBorder="1" applyAlignment="1">
      <alignment horizontal="left" vertical="center"/>
    </xf>
    <xf numFmtId="0" fontId="9" fillId="0" borderId="0" xfId="3" applyFont="1" applyBorder="1" applyAlignment="1">
      <alignment horizontal="left" vertical="center"/>
    </xf>
    <xf numFmtId="0" fontId="18" fillId="0" borderId="0" xfId="3" applyFont="1" applyAlignment="1">
      <alignment vertical="center"/>
    </xf>
    <xf numFmtId="3" fontId="8" fillId="0" borderId="0" xfId="3" applyNumberFormat="1" applyFont="1" applyBorder="1" applyAlignment="1">
      <alignment horizontal="left" vertical="center"/>
    </xf>
    <xf numFmtId="3" fontId="8" fillId="0" borderId="0" xfId="3" applyNumberFormat="1" applyFont="1" applyBorder="1" applyAlignment="1">
      <alignment horizontal="center" vertical="center"/>
    </xf>
    <xf numFmtId="164" fontId="16" fillId="0" borderId="0" xfId="1" quotePrefix="1" applyFont="1" applyAlignment="1" applyProtection="1">
      <alignment horizontal="centerContinuous" vertical="center"/>
    </xf>
    <xf numFmtId="164" fontId="7" fillId="0" borderId="0" xfId="1" applyFont="1" applyAlignment="1">
      <alignment vertical="center"/>
    </xf>
    <xf numFmtId="165" fontId="18" fillId="0" borderId="0" xfId="2" applyFont="1" applyAlignment="1">
      <alignment vertical="center"/>
    </xf>
    <xf numFmtId="165" fontId="9" fillId="0" borderId="0" xfId="2" applyFont="1" applyAlignment="1">
      <alignment vertical="center"/>
    </xf>
    <xf numFmtId="165" fontId="8" fillId="0" borderId="0" xfId="2" applyFont="1" applyAlignment="1" applyProtection="1">
      <alignment horizontal="left" vertical="center"/>
    </xf>
    <xf numFmtId="3" fontId="9" fillId="0" borderId="0" xfId="2" applyNumberFormat="1" applyFont="1" applyBorder="1" applyAlignment="1">
      <alignment vertical="center"/>
    </xf>
    <xf numFmtId="165" fontId="8" fillId="0" borderId="0" xfId="2" applyFont="1" applyAlignment="1">
      <alignment vertical="center"/>
    </xf>
    <xf numFmtId="165" fontId="9" fillId="0" borderId="0" xfId="2" applyFont="1" applyBorder="1" applyAlignment="1">
      <alignment vertical="center"/>
    </xf>
    <xf numFmtId="165" fontId="16" fillId="0" borderId="0" xfId="2" applyFont="1" applyAlignment="1" applyProtection="1">
      <alignment horizontal="center" vertical="center"/>
    </xf>
    <xf numFmtId="164" fontId="8" fillId="0" borderId="0" xfId="1" applyFont="1" applyAlignment="1" applyProtection="1">
      <alignment horizontal="fill" vertical="center"/>
    </xf>
    <xf numFmtId="3" fontId="8" fillId="0" borderId="0" xfId="1" applyNumberFormat="1" applyFont="1" applyAlignment="1">
      <alignment vertical="center"/>
    </xf>
    <xf numFmtId="164" fontId="5" fillId="0" borderId="0" xfId="1" applyFont="1" applyBorder="1" applyAlignment="1">
      <alignment horizontal="centerContinuous" vertical="center"/>
    </xf>
    <xf numFmtId="164" fontId="8" fillId="0" borderId="0" xfId="1" applyFont="1" applyBorder="1" applyAlignment="1" applyProtection="1">
      <alignment horizontal="centerContinuous" vertical="center"/>
    </xf>
    <xf numFmtId="164" fontId="6" fillId="0" borderId="0" xfId="1" quotePrefix="1" applyFont="1" applyBorder="1" applyAlignment="1" applyProtection="1">
      <alignment horizontal="centerContinuous" vertical="center"/>
    </xf>
    <xf numFmtId="164" fontId="31" fillId="6" borderId="0" xfId="1" applyFont="1" applyFill="1" applyBorder="1" applyAlignment="1">
      <alignment vertical="center"/>
    </xf>
    <xf numFmtId="166" fontId="5" fillId="0" borderId="0" xfId="6" applyNumberFormat="1" applyFont="1" applyAlignment="1">
      <alignment vertical="center"/>
    </xf>
    <xf numFmtId="166" fontId="5" fillId="0" borderId="1" xfId="6" applyNumberFormat="1" applyFont="1" applyBorder="1" applyAlignment="1">
      <alignment vertical="center"/>
    </xf>
    <xf numFmtId="166" fontId="9" fillId="0" borderId="0" xfId="6" applyNumberFormat="1" applyFont="1" applyBorder="1" applyAlignment="1">
      <alignment vertical="center"/>
    </xf>
    <xf numFmtId="166" fontId="9" fillId="0" borderId="1" xfId="6" applyNumberFormat="1" applyFont="1" applyBorder="1" applyAlignment="1">
      <alignment vertical="center"/>
    </xf>
    <xf numFmtId="164" fontId="31" fillId="6" borderId="0" xfId="1" applyFont="1" applyFill="1" applyBorder="1" applyAlignment="1" applyProtection="1">
      <alignment horizontal="left" vertical="center"/>
    </xf>
    <xf numFmtId="166" fontId="7" fillId="0" borderId="0" xfId="6" applyNumberFormat="1" applyFont="1" applyBorder="1" applyAlignment="1">
      <alignment vertical="center"/>
    </xf>
    <xf numFmtId="167" fontId="9" fillId="0" borderId="0" xfId="6" applyNumberFormat="1" applyFont="1" applyBorder="1" applyAlignment="1">
      <alignment vertical="center"/>
    </xf>
    <xf numFmtId="41" fontId="7" fillId="0" borderId="0" xfId="6" applyFont="1" applyAlignment="1">
      <alignment vertical="center"/>
    </xf>
    <xf numFmtId="41" fontId="8" fillId="0" borderId="0" xfId="6" applyFont="1" applyAlignment="1">
      <alignment vertical="center"/>
    </xf>
    <xf numFmtId="0" fontId="8" fillId="0" borderId="0" xfId="3" applyFont="1" applyBorder="1" applyAlignment="1">
      <alignment horizontal="center" vertical="center"/>
    </xf>
    <xf numFmtId="41" fontId="22" fillId="0" borderId="0" xfId="6" applyFont="1" applyBorder="1" applyAlignment="1">
      <alignment vertical="center"/>
    </xf>
    <xf numFmtId="41" fontId="6" fillId="0" borderId="0" xfId="6" applyFont="1" applyAlignment="1">
      <alignment vertical="center"/>
    </xf>
    <xf numFmtId="0" fontId="31" fillId="6" borderId="0" xfId="3" applyFont="1" applyFill="1" applyBorder="1" applyAlignment="1">
      <alignment vertical="center"/>
    </xf>
    <xf numFmtId="0" fontId="31" fillId="6" borderId="0" xfId="3" applyFont="1" applyFill="1" applyBorder="1" applyAlignment="1">
      <alignment horizontal="center" vertical="center"/>
    </xf>
    <xf numFmtId="41" fontId="5" fillId="0" borderId="0" xfId="6" applyFont="1" applyAlignment="1">
      <alignment horizontal="right" vertical="center"/>
    </xf>
    <xf numFmtId="166" fontId="9" fillId="0" borderId="0" xfId="6" applyNumberFormat="1" applyFont="1" applyAlignment="1">
      <alignment vertical="center"/>
    </xf>
    <xf numFmtId="166" fontId="8" fillId="0" borderId="0" xfId="6" applyNumberFormat="1" applyFont="1" applyBorder="1" applyAlignment="1">
      <alignment horizontal="right" vertical="center"/>
    </xf>
    <xf numFmtId="166" fontId="9" fillId="0" borderId="0" xfId="6" applyNumberFormat="1" applyFont="1" applyBorder="1" applyAlignment="1">
      <alignment horizontal="right" vertical="center"/>
    </xf>
    <xf numFmtId="166" fontId="9" fillId="0" borderId="0" xfId="6" applyNumberFormat="1" applyFont="1" applyBorder="1" applyAlignment="1">
      <alignment horizontal="center" vertical="center"/>
    </xf>
    <xf numFmtId="166" fontId="9" fillId="0" borderId="1" xfId="6" applyNumberFormat="1" applyFont="1" applyBorder="1" applyAlignment="1">
      <alignment horizontal="right" vertical="center"/>
    </xf>
    <xf numFmtId="0" fontId="16" fillId="0" borderId="0" xfId="3" applyFont="1" applyBorder="1" applyAlignment="1">
      <alignment horizontal="left" vertical="center"/>
    </xf>
    <xf numFmtId="169" fontId="6" fillId="0" borderId="0" xfId="4" applyFont="1" applyAlignment="1">
      <alignment vertical="center"/>
    </xf>
    <xf numFmtId="169" fontId="5" fillId="0" borderId="0" xfId="4" applyAlignment="1">
      <alignment vertical="center"/>
    </xf>
    <xf numFmtId="0" fontId="9" fillId="0" borderId="0" xfId="0" applyFont="1" applyFill="1" applyBorder="1" applyAlignment="1" applyProtection="1">
      <alignment horizontal="left" vertical="center" wrapText="1"/>
      <protection hidden="1"/>
    </xf>
    <xf numFmtId="3" fontId="9" fillId="0" borderId="0" xfId="0" applyNumberFormat="1" applyFont="1" applyAlignment="1">
      <alignment vertical="center"/>
    </xf>
    <xf numFmtId="0" fontId="9" fillId="0" borderId="1" xfId="0" applyFont="1" applyFill="1" applyBorder="1" applyAlignment="1" applyProtection="1">
      <alignment horizontal="left" vertical="center" wrapText="1"/>
      <protection hidden="1"/>
    </xf>
    <xf numFmtId="0" fontId="19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8" fillId="0" borderId="0" xfId="3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9" fontId="5" fillId="0" borderId="0" xfId="4" applyFont="1" applyAlignment="1">
      <alignment vertical="center"/>
    </xf>
    <xf numFmtId="0" fontId="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9" fontId="5" fillId="0" borderId="1" xfId="4" applyFont="1" applyBorder="1" applyAlignment="1">
      <alignment vertical="center"/>
    </xf>
    <xf numFmtId="164" fontId="9" fillId="0" borderId="0" xfId="1" applyFont="1" applyAlignment="1" applyProtection="1">
      <alignment horizontal="fill" vertical="center"/>
    </xf>
    <xf numFmtId="164" fontId="9" fillId="0" borderId="0" xfId="1" applyFont="1" applyAlignment="1" applyProtection="1">
      <alignment horizontal="center" vertical="center"/>
    </xf>
    <xf numFmtId="164" fontId="7" fillId="0" borderId="0" xfId="1" quotePrefix="1" applyFont="1" applyAlignment="1" applyProtection="1">
      <alignment horizontal="left" vertical="center"/>
    </xf>
    <xf numFmtId="164" fontId="9" fillId="0" borderId="1" xfId="1" applyFont="1" applyBorder="1" applyAlignment="1" applyProtection="1">
      <alignment horizontal="center" vertical="center"/>
    </xf>
    <xf numFmtId="41" fontId="7" fillId="0" borderId="0" xfId="6" applyFont="1" applyBorder="1" applyAlignment="1">
      <alignment vertical="center"/>
    </xf>
    <xf numFmtId="0" fontId="0" fillId="0" borderId="0" xfId="0" applyAlignment="1">
      <alignment vertical="center"/>
    </xf>
    <xf numFmtId="167" fontId="9" fillId="0" borderId="0" xfId="6" applyNumberFormat="1" applyFont="1" applyBorder="1" applyAlignment="1">
      <alignment horizontal="right" vertical="center"/>
    </xf>
    <xf numFmtId="166" fontId="8" fillId="0" borderId="0" xfId="6" applyNumberFormat="1" applyFont="1" applyAlignment="1">
      <alignment vertical="center"/>
    </xf>
    <xf numFmtId="0" fontId="27" fillId="0" borderId="0" xfId="0" applyFont="1" applyBorder="1" applyAlignment="1">
      <alignment vertical="center"/>
    </xf>
    <xf numFmtId="169" fontId="5" fillId="0" borderId="0" xfId="4">
      <alignment vertical="center"/>
    </xf>
    <xf numFmtId="169" fontId="6" fillId="0" borderId="0" xfId="4" applyFont="1">
      <alignment vertical="center"/>
    </xf>
    <xf numFmtId="0" fontId="8" fillId="0" borderId="0" xfId="3" applyFont="1" applyBorder="1" applyAlignment="1">
      <alignment horizontal="center" vertical="center"/>
    </xf>
    <xf numFmtId="0" fontId="31" fillId="6" borderId="0" xfId="0" applyFont="1" applyFill="1" applyBorder="1" applyAlignment="1">
      <alignment horizontal="left" vertical="center" wrapText="1"/>
    </xf>
    <xf numFmtId="164" fontId="16" fillId="0" borderId="0" xfId="1" quotePrefix="1" applyFont="1" applyBorder="1" applyAlignment="1" applyProtection="1">
      <alignment vertical="center"/>
    </xf>
    <xf numFmtId="164" fontId="31" fillId="6" borderId="0" xfId="1" applyFont="1" applyFill="1" applyBorder="1" applyAlignment="1" applyProtection="1">
      <alignment horizontal="left" vertical="center" wrapText="1"/>
    </xf>
    <xf numFmtId="164" fontId="9" fillId="0" borderId="0" xfId="1" applyFont="1" applyBorder="1" applyAlignment="1" applyProtection="1">
      <alignment horizontal="left" vertical="center"/>
    </xf>
    <xf numFmtId="164" fontId="9" fillId="0" borderId="0" xfId="1" applyFont="1" applyAlignment="1" applyProtection="1">
      <alignment horizontal="left" vertical="center"/>
    </xf>
    <xf numFmtId="164" fontId="9" fillId="0" borderId="1" xfId="1" applyFont="1" applyBorder="1" applyAlignment="1" applyProtection="1">
      <alignment horizontal="left" vertical="center"/>
    </xf>
    <xf numFmtId="41" fontId="5" fillId="0" borderId="0" xfId="6" applyFont="1" applyBorder="1" applyAlignment="1">
      <alignment horizontal="right" vertical="center"/>
    </xf>
    <xf numFmtId="41" fontId="9" fillId="0" borderId="0" xfId="6" applyFont="1" applyAlignment="1">
      <alignment horizontal="right" vertical="center"/>
    </xf>
    <xf numFmtId="41" fontId="9" fillId="0" borderId="1" xfId="6" applyFont="1" applyBorder="1" applyAlignment="1" applyProtection="1">
      <alignment horizontal="right" vertical="center"/>
    </xf>
    <xf numFmtId="41" fontId="5" fillId="0" borderId="1" xfId="6" applyFont="1" applyBorder="1" applyAlignment="1">
      <alignment horizontal="right" vertical="center"/>
    </xf>
    <xf numFmtId="0" fontId="31" fillId="6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horizontal="left" vertical="center" wrapText="1"/>
      <protection hidden="1"/>
    </xf>
    <xf numFmtId="0" fontId="37" fillId="0" borderId="0" xfId="0" applyFont="1" applyAlignment="1">
      <alignment vertical="center"/>
    </xf>
    <xf numFmtId="41" fontId="8" fillId="0" borderId="0" xfId="6" applyFont="1" applyBorder="1" applyAlignment="1">
      <alignment vertical="center"/>
    </xf>
    <xf numFmtId="169" fontId="22" fillId="0" borderId="0" xfId="4" applyFont="1">
      <alignment vertical="center"/>
    </xf>
    <xf numFmtId="0" fontId="9" fillId="0" borderId="0" xfId="1" applyNumberFormat="1" applyFont="1" applyBorder="1" applyAlignment="1">
      <alignment horizontal="left" vertical="center" wrapText="1"/>
    </xf>
    <xf numFmtId="164" fontId="28" fillId="0" borderId="0" xfId="1" quotePrefix="1" applyFont="1" applyBorder="1" applyAlignment="1" applyProtection="1">
      <alignment horizontal="right" vertical="center"/>
    </xf>
    <xf numFmtId="164" fontId="27" fillId="0" borderId="0" xfId="1" applyFont="1" applyBorder="1" applyAlignment="1">
      <alignment horizontal="right" vertical="center"/>
    </xf>
    <xf numFmtId="164" fontId="27" fillId="0" borderId="0" xfId="1" applyFont="1" applyAlignment="1">
      <alignment horizontal="right" vertical="center"/>
    </xf>
    <xf numFmtId="0" fontId="31" fillId="6" borderId="0" xfId="1" applyNumberFormat="1" applyFont="1" applyFill="1" applyBorder="1" applyAlignment="1" applyProtection="1">
      <alignment horizontal="right" vertical="center"/>
    </xf>
    <xf numFmtId="164" fontId="9" fillId="0" borderId="0" xfId="1" applyFont="1" applyBorder="1" applyAlignment="1">
      <alignment horizontal="right" vertical="center"/>
    </xf>
    <xf numFmtId="164" fontId="28" fillId="0" borderId="0" xfId="1" quotePrefix="1" applyFont="1" applyBorder="1" applyAlignment="1" applyProtection="1">
      <alignment horizontal="left" vertical="center"/>
    </xf>
    <xf numFmtId="164" fontId="8" fillId="0" borderId="0" xfId="1" applyFont="1" applyBorder="1" applyAlignment="1">
      <alignment horizontal="left" vertical="center"/>
    </xf>
    <xf numFmtId="3" fontId="9" fillId="0" borderId="0" xfId="1" applyNumberFormat="1" applyFont="1" applyFill="1" applyBorder="1" applyAlignment="1" applyProtection="1">
      <alignment horizontal="left" vertical="center" wrapText="1"/>
      <protection hidden="1"/>
    </xf>
    <xf numFmtId="0" fontId="9" fillId="0" borderId="1" xfId="1" applyNumberFormat="1" applyFont="1" applyBorder="1" applyAlignment="1">
      <alignment horizontal="left" vertical="center" wrapText="1"/>
    </xf>
    <xf numFmtId="164" fontId="8" fillId="0" borderId="0" xfId="1" applyFont="1" applyAlignment="1">
      <alignment horizontal="left" vertical="center"/>
    </xf>
    <xf numFmtId="0" fontId="38" fillId="0" borderId="0" xfId="0" applyFont="1"/>
    <xf numFmtId="0" fontId="38" fillId="0" borderId="10" xfId="0" applyFont="1" applyBorder="1"/>
    <xf numFmtId="0" fontId="39" fillId="0" borderId="11" xfId="0" applyFont="1" applyBorder="1"/>
    <xf numFmtId="0" fontId="39" fillId="0" borderId="12" xfId="0" applyFont="1" applyBorder="1"/>
    <xf numFmtId="0" fontId="38" fillId="0" borderId="13" xfId="0" applyFont="1" applyBorder="1"/>
    <xf numFmtId="0" fontId="41" fillId="0" borderId="14" xfId="0" applyFont="1" applyBorder="1"/>
    <xf numFmtId="0" fontId="41" fillId="0" borderId="14" xfId="0" applyFont="1" applyBorder="1" applyAlignment="1">
      <alignment horizontal="center"/>
    </xf>
    <xf numFmtId="0" fontId="39" fillId="0" borderId="0" xfId="0" applyFont="1"/>
    <xf numFmtId="0" fontId="39" fillId="0" borderId="14" xfId="0" applyFont="1" applyBorder="1"/>
    <xf numFmtId="0" fontId="12" fillId="0" borderId="0" xfId="0" applyFont="1"/>
    <xf numFmtId="0" fontId="42" fillId="0" borderId="14" xfId="0" applyFont="1" applyBorder="1"/>
    <xf numFmtId="0" fontId="38" fillId="0" borderId="15" xfId="0" applyFont="1" applyBorder="1"/>
    <xf numFmtId="0" fontId="39" fillId="0" borderId="16" xfId="0" applyFont="1" applyBorder="1"/>
    <xf numFmtId="0" fontId="39" fillId="0" borderId="17" xfId="0" applyFont="1" applyBorder="1"/>
    <xf numFmtId="0" fontId="8" fillId="0" borderId="0" xfId="3" applyFont="1" applyBorder="1" applyAlignment="1">
      <alignment horizontal="center" vertical="center"/>
    </xf>
    <xf numFmtId="166" fontId="6" fillId="0" borderId="0" xfId="6" applyNumberFormat="1" applyFont="1" applyAlignment="1">
      <alignment vertical="center"/>
    </xf>
    <xf numFmtId="167" fontId="8" fillId="0" borderId="0" xfId="6" applyNumberFormat="1" applyFont="1" applyAlignment="1">
      <alignment horizontal="right" vertical="center"/>
    </xf>
    <xf numFmtId="41" fontId="9" fillId="0" borderId="0" xfId="6" applyFont="1" applyBorder="1" applyAlignment="1">
      <alignment horizontal="center" vertical="center"/>
    </xf>
    <xf numFmtId="167" fontId="8" fillId="0" borderId="0" xfId="6" applyNumberFormat="1" applyFont="1" applyBorder="1" applyAlignment="1">
      <alignment horizontal="right" vertical="center"/>
    </xf>
    <xf numFmtId="166" fontId="9" fillId="0" borderId="0" xfId="3" applyNumberFormat="1" applyFont="1" applyBorder="1" applyAlignment="1">
      <alignment horizontal="right" vertical="center"/>
    </xf>
    <xf numFmtId="41" fontId="6" fillId="0" borderId="0" xfId="6" applyFont="1" applyBorder="1" applyAlignment="1">
      <alignment vertical="center"/>
    </xf>
    <xf numFmtId="0" fontId="8" fillId="0" borderId="0" xfId="3" applyFont="1" applyBorder="1" applyAlignment="1">
      <alignment horizontal="center" vertical="center"/>
    </xf>
    <xf numFmtId="164" fontId="5" fillId="0" borderId="0" xfId="1" applyFont="1" applyAlignment="1" applyProtection="1">
      <alignment horizontal="left" vertical="center" indent="2"/>
    </xf>
    <xf numFmtId="164" fontId="5" fillId="0" borderId="0" xfId="1" applyFont="1" applyBorder="1" applyAlignment="1" applyProtection="1">
      <alignment horizontal="left" vertical="center" indent="2"/>
    </xf>
    <xf numFmtId="164" fontId="5" fillId="0" borderId="1" xfId="1" applyFont="1" applyBorder="1" applyAlignment="1" applyProtection="1">
      <alignment horizontal="left" vertical="center" indent="2"/>
    </xf>
    <xf numFmtId="164" fontId="44" fillId="0" borderId="0" xfId="1" applyFont="1" applyAlignment="1">
      <alignment horizontal="left" vertical="center"/>
    </xf>
    <xf numFmtId="0" fontId="8" fillId="0" borderId="0" xfId="3" applyFont="1" applyBorder="1" applyAlignment="1">
      <alignment horizontal="center" vertical="center"/>
    </xf>
    <xf numFmtId="164" fontId="16" fillId="0" borderId="0" xfId="1" quotePrefix="1" applyFont="1" applyAlignment="1" applyProtection="1">
      <alignment horizontal="center" vertical="center"/>
    </xf>
    <xf numFmtId="164" fontId="8" fillId="0" borderId="0" xfId="1" applyFont="1" applyBorder="1" applyAlignment="1" applyProtection="1">
      <alignment horizontal="center" vertical="center"/>
    </xf>
    <xf numFmtId="164" fontId="16" fillId="0" borderId="0" xfId="1" quotePrefix="1" applyFont="1" applyAlignment="1" applyProtection="1">
      <alignment horizontal="right" vertical="center"/>
    </xf>
    <xf numFmtId="164" fontId="8" fillId="0" borderId="0" xfId="1" applyFont="1" applyBorder="1" applyAlignment="1" applyProtection="1">
      <alignment horizontal="right" vertical="center"/>
    </xf>
    <xf numFmtId="164" fontId="31" fillId="6" borderId="0" xfId="1" applyFont="1" applyFill="1" applyBorder="1" applyAlignment="1">
      <alignment horizontal="right" vertical="center"/>
    </xf>
    <xf numFmtId="169" fontId="6" fillId="0" borderId="0" xfId="4" applyFont="1" applyAlignment="1">
      <alignment horizontal="right" vertical="center"/>
    </xf>
    <xf numFmtId="169" fontId="5" fillId="0" borderId="0" xfId="4" applyFont="1" applyAlignment="1">
      <alignment horizontal="right" vertical="center"/>
    </xf>
    <xf numFmtId="169" fontId="5" fillId="0" borderId="0" xfId="4" applyAlignment="1">
      <alignment horizontal="right" vertical="center"/>
    </xf>
    <xf numFmtId="3" fontId="9" fillId="0" borderId="0" xfId="1" applyNumberFormat="1" applyFont="1" applyAlignment="1">
      <alignment horizontal="right" vertical="center"/>
    </xf>
    <xf numFmtId="164" fontId="8" fillId="0" borderId="0" xfId="1" quotePrefix="1" applyFont="1" applyAlignment="1" applyProtection="1">
      <alignment horizontal="left" vertical="center" indent="1"/>
    </xf>
    <xf numFmtId="164" fontId="9" fillId="0" borderId="0" xfId="1" quotePrefix="1" applyFont="1" applyAlignment="1" applyProtection="1">
      <alignment horizontal="left" vertical="center" indent="2"/>
    </xf>
    <xf numFmtId="164" fontId="8" fillId="0" borderId="0" xfId="1" quotePrefix="1" applyFont="1" applyBorder="1" applyAlignment="1" applyProtection="1">
      <alignment horizontal="left" vertical="center" indent="1"/>
    </xf>
    <xf numFmtId="164" fontId="9" fillId="0" borderId="0" xfId="1" quotePrefix="1" applyFont="1" applyBorder="1" applyAlignment="1" applyProtection="1">
      <alignment horizontal="left" vertical="center" indent="2"/>
    </xf>
    <xf numFmtId="164" fontId="9" fillId="0" borderId="1" xfId="1" quotePrefix="1" applyFont="1" applyBorder="1" applyAlignment="1" applyProtection="1">
      <alignment horizontal="left" vertical="center" indent="2"/>
    </xf>
    <xf numFmtId="167" fontId="6" fillId="0" borderId="0" xfId="6" applyNumberFormat="1" applyFont="1" applyAlignment="1">
      <alignment vertical="center"/>
    </xf>
    <xf numFmtId="168" fontId="6" fillId="0" borderId="0" xfId="6" applyNumberFormat="1" applyFont="1" applyAlignment="1">
      <alignment vertical="center"/>
    </xf>
    <xf numFmtId="168" fontId="5" fillId="0" borderId="0" xfId="6" applyNumberFormat="1" applyFont="1" applyAlignment="1">
      <alignment vertical="center"/>
    </xf>
    <xf numFmtId="167" fontId="9" fillId="0" borderId="0" xfId="6" applyNumberFormat="1" applyFont="1" applyAlignment="1">
      <alignment vertical="center"/>
    </xf>
    <xf numFmtId="168" fontId="9" fillId="0" borderId="0" xfId="6" applyNumberFormat="1" applyFont="1" applyAlignment="1">
      <alignment vertical="center"/>
    </xf>
    <xf numFmtId="0" fontId="0" fillId="0" borderId="0" xfId="0" applyFill="1"/>
    <xf numFmtId="166" fontId="9" fillId="0" borderId="0" xfId="6" applyNumberFormat="1" applyFont="1" applyAlignment="1">
      <alignment horizontal="right" vertical="center"/>
    </xf>
    <xf numFmtId="166" fontId="5" fillId="0" borderId="0" xfId="6" applyNumberFormat="1" applyFont="1" applyAlignment="1">
      <alignment horizontal="right" vertical="center"/>
    </xf>
    <xf numFmtId="168" fontId="9" fillId="0" borderId="0" xfId="6" applyNumberFormat="1" applyFont="1" applyBorder="1" applyAlignment="1">
      <alignment vertical="center"/>
    </xf>
    <xf numFmtId="166" fontId="9" fillId="0" borderId="0" xfId="3" applyNumberFormat="1" applyFont="1" applyAlignment="1">
      <alignment vertical="center"/>
    </xf>
    <xf numFmtId="0" fontId="14" fillId="2" borderId="5" xfId="5" applyFont="1" applyFill="1" applyBorder="1" applyAlignment="1">
      <alignment vertical="center" wrapText="1"/>
    </xf>
    <xf numFmtId="0" fontId="0" fillId="2" borderId="5" xfId="0" applyFill="1" applyBorder="1" applyAlignment="1">
      <alignment vertical="center" wrapText="1"/>
    </xf>
    <xf numFmtId="0" fontId="17" fillId="5" borderId="18" xfId="3" applyFont="1" applyFill="1" applyBorder="1" applyAlignment="1">
      <alignment horizontal="left" vertical="center" wrapText="1"/>
    </xf>
    <xf numFmtId="0" fontId="18" fillId="2" borderId="18" xfId="0" applyFont="1" applyFill="1" applyBorder="1" applyAlignment="1">
      <alignment vertical="center" wrapText="1"/>
    </xf>
    <xf numFmtId="0" fontId="0" fillId="2" borderId="18" xfId="0" applyFill="1" applyBorder="1" applyAlignment="1">
      <alignment vertical="center" wrapText="1"/>
    </xf>
    <xf numFmtId="0" fontId="0" fillId="2" borderId="19" xfId="0" applyFill="1" applyBorder="1" applyAlignment="1">
      <alignment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21" fillId="5" borderId="8" xfId="5" applyFont="1" applyFill="1" applyBorder="1" applyAlignment="1">
      <alignment horizontal="left" vertical="center" wrapText="1"/>
    </xf>
    <xf numFmtId="0" fontId="3" fillId="2" borderId="8" xfId="5" applyFill="1" applyBorder="1" applyAlignment="1">
      <alignment vertical="center" wrapText="1"/>
    </xf>
    <xf numFmtId="0" fontId="14" fillId="2" borderId="8" xfId="5" applyFont="1" applyFill="1" applyBorder="1" applyAlignment="1">
      <alignment vertical="center" wrapText="1"/>
    </xf>
    <xf numFmtId="0" fontId="3" fillId="2" borderId="20" xfId="5" applyFill="1" applyBorder="1" applyAlignment="1">
      <alignment vertical="center" wrapText="1"/>
    </xf>
    <xf numFmtId="0" fontId="4" fillId="0" borderId="0" xfId="0" applyFont="1"/>
    <xf numFmtId="0" fontId="47" fillId="6" borderId="0" xfId="5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164" fontId="10" fillId="6" borderId="0" xfId="5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12" fillId="0" borderId="0" xfId="1" quotePrefix="1" applyFont="1" applyBorder="1" applyAlignment="1" applyProtection="1">
      <alignment horizontal="center" vertical="center"/>
    </xf>
    <xf numFmtId="164" fontId="10" fillId="6" borderId="0" xfId="5" applyNumberFormat="1" applyFont="1" applyFill="1" applyAlignment="1">
      <alignment horizontal="center" vertical="center"/>
    </xf>
    <xf numFmtId="164" fontId="32" fillId="0" borderId="2" xfId="1" quotePrefix="1" applyFont="1" applyBorder="1" applyAlignment="1" applyProtection="1">
      <alignment horizontal="left" vertical="center"/>
    </xf>
    <xf numFmtId="164" fontId="32" fillId="0" borderId="0" xfId="1" quotePrefix="1" applyFont="1" applyAlignment="1" applyProtection="1">
      <alignment horizontal="left" vertical="center"/>
    </xf>
    <xf numFmtId="164" fontId="6" fillId="0" borderId="0" xfId="1" quotePrefix="1" applyFont="1" applyAlignment="1" applyProtection="1">
      <alignment horizontal="left" vertical="center" wrapText="1"/>
    </xf>
    <xf numFmtId="164" fontId="22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22" fillId="0" borderId="0" xfId="1" applyFont="1" applyBorder="1" applyAlignment="1">
      <alignment horizontal="center" vertical="center"/>
    </xf>
    <xf numFmtId="164" fontId="22" fillId="0" borderId="0" xfId="1" quotePrefix="1" applyFont="1" applyAlignment="1" applyProtection="1">
      <alignment horizontal="center" vertical="center"/>
    </xf>
    <xf numFmtId="164" fontId="5" fillId="0" borderId="2" xfId="1" quotePrefix="1" applyFont="1" applyBorder="1" applyAlignment="1" applyProtection="1">
      <alignment horizontal="left" vertical="center"/>
    </xf>
    <xf numFmtId="0" fontId="31" fillId="6" borderId="9" xfId="3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1" fillId="6" borderId="0" xfId="0" applyFont="1" applyFill="1" applyBorder="1" applyAlignment="1">
      <alignment horizontal="left" vertical="center" wrapText="1"/>
    </xf>
    <xf numFmtId="0" fontId="16" fillId="0" borderId="0" xfId="3" applyFont="1" applyAlignment="1">
      <alignment horizontal="center" vertical="center"/>
    </xf>
    <xf numFmtId="0" fontId="16" fillId="0" borderId="0" xfId="3" quotePrefix="1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8" fillId="0" borderId="0" xfId="3" applyFont="1" applyBorder="1" applyAlignment="1">
      <alignment horizontal="center" vertical="center"/>
    </xf>
    <xf numFmtId="0" fontId="16" fillId="0" borderId="0" xfId="3" quotePrefix="1" applyFont="1" applyBorder="1" applyAlignment="1">
      <alignment horizontal="center" vertical="center"/>
    </xf>
    <xf numFmtId="0" fontId="16" fillId="0" borderId="0" xfId="3" applyFont="1" applyBorder="1" applyAlignment="1">
      <alignment horizontal="center" vertical="center"/>
    </xf>
    <xf numFmtId="0" fontId="7" fillId="0" borderId="0" xfId="3" applyFont="1" applyBorder="1" applyAlignment="1">
      <alignment horizontal="center" vertical="center"/>
    </xf>
    <xf numFmtId="0" fontId="7" fillId="0" borderId="0" xfId="3" quotePrefix="1" applyFont="1" applyBorder="1" applyAlignment="1">
      <alignment horizontal="center" vertical="center"/>
    </xf>
    <xf numFmtId="0" fontId="32" fillId="0" borderId="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2" xfId="3" applyFont="1" applyBorder="1" applyAlignment="1">
      <alignment horizontal="left" vertical="center"/>
    </xf>
    <xf numFmtId="0" fontId="27" fillId="0" borderId="0" xfId="3" applyFont="1" applyAlignment="1">
      <alignment horizontal="left" vertical="center"/>
    </xf>
    <xf numFmtId="0" fontId="8" fillId="2" borderId="0" xfId="0" applyFont="1" applyFill="1" applyBorder="1" applyAlignment="1">
      <alignment horizontal="center" vertical="center" wrapText="1"/>
    </xf>
    <xf numFmtId="0" fontId="16" fillId="2" borderId="0" xfId="3" quotePrefix="1" applyFont="1" applyFill="1" applyBorder="1" applyAlignment="1">
      <alignment horizontal="center" vertical="center"/>
    </xf>
    <xf numFmtId="164" fontId="10" fillId="3" borderId="0" xfId="5" applyNumberFormat="1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center" vertical="center" wrapText="1"/>
    </xf>
    <xf numFmtId="164" fontId="16" fillId="0" borderId="0" xfId="1" quotePrefix="1" applyFont="1" applyBorder="1" applyAlignment="1" applyProtection="1">
      <alignment horizontal="center" vertical="center"/>
    </xf>
    <xf numFmtId="164" fontId="27" fillId="0" borderId="2" xfId="1" applyFont="1" applyBorder="1" applyAlignment="1" applyProtection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48" fillId="0" borderId="0" xfId="0" applyFont="1"/>
  </cellXfs>
  <cellStyles count="7">
    <cellStyle name="Con punto" xfId="4"/>
    <cellStyle name="Hipervínculo" xfId="5" builtinId="8"/>
    <cellStyle name="Millares [0]" xfId="6" builtinId="6"/>
    <cellStyle name="Normal" xfId="0" builtinId="0"/>
    <cellStyle name="Normal 2" xfId="1"/>
    <cellStyle name="Normal 3" xfId="3"/>
    <cellStyle name="Normal_C2" xfId="2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19A0FF"/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76</xdr:row>
      <xdr:rowOff>0</xdr:rowOff>
    </xdr:from>
    <xdr:to>
      <xdr:col>19</xdr:col>
      <xdr:colOff>571500</xdr:colOff>
      <xdr:row>108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D0769B5-796D-4AFF-A14A-A126D40BC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673" b="1065"/>
        <a:stretch/>
      </xdr:blipFill>
      <xdr:spPr bwMode="auto">
        <a:xfrm>
          <a:off x="31750" y="14525625"/>
          <a:ext cx="14589125" cy="6143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428625</xdr:colOff>
      <xdr:row>66</xdr:row>
      <xdr:rowOff>147863</xdr:rowOff>
    </xdr:from>
    <xdr:to>
      <xdr:col>19</xdr:col>
      <xdr:colOff>412750</xdr:colOff>
      <xdr:row>70</xdr:row>
      <xdr:rowOff>142875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34DB9F63-99D3-45E9-8854-B91135D5936A}"/>
            </a:ext>
          </a:extLst>
        </xdr:cNvPr>
        <xdr:cNvSpPr txBox="1"/>
      </xdr:nvSpPr>
      <xdr:spPr>
        <a:xfrm>
          <a:off x="428625" y="12768488"/>
          <a:ext cx="14033500" cy="7570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R" sz="3200" b="1">
              <a:latin typeface="+mn-lt"/>
              <a:cs typeface="Arial" panose="020B0604020202020204" pitchFamily="34" charset="0"/>
            </a:rPr>
            <a:t>JULIO, 2022</a:t>
          </a:r>
        </a:p>
      </xdr:txBody>
    </xdr:sp>
    <xdr:clientData/>
  </xdr:twoCellAnchor>
  <xdr:twoCellAnchor>
    <xdr:from>
      <xdr:col>0</xdr:col>
      <xdr:colOff>428625</xdr:colOff>
      <xdr:row>107</xdr:row>
      <xdr:rowOff>63500</xdr:rowOff>
    </xdr:from>
    <xdr:to>
      <xdr:col>19</xdr:col>
      <xdr:colOff>428625</xdr:colOff>
      <xdr:row>111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xmlns="" id="{5ADD5809-EAE9-4DFE-80EA-035944F33D99}"/>
            </a:ext>
          </a:extLst>
        </xdr:cNvPr>
        <xdr:cNvSpPr>
          <a:spLocks noChangeArrowheads="1"/>
        </xdr:cNvSpPr>
      </xdr:nvSpPr>
      <xdr:spPr bwMode="auto">
        <a:xfrm>
          <a:off x="428625" y="20494625"/>
          <a:ext cx="14049375" cy="6985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anchor="ctr">
          <a:noAutofit/>
        </a:bodyPr>
        <a:lstStyle/>
        <a:p>
          <a:pPr algn="ctr" eaLnBrk="0" fontAlgn="base" hangingPunct="0">
            <a:lnSpc>
              <a:spcPct val="106000"/>
            </a:lnSpc>
          </a:pPr>
          <a:r>
            <a:rPr lang="es-CR" sz="2400">
              <a:effectLst/>
              <a:latin typeface="+mn-lt"/>
              <a:ea typeface="+mn-ea"/>
              <a:cs typeface="+mn-cs"/>
            </a:rPr>
            <a:t>Paseo Colón, San José. Av. 1, calle 24, edificio Torre Mercedes  piso 10.</a:t>
          </a:r>
          <a:endParaRPr lang="es-CR" sz="4000" kern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333375</xdr:colOff>
      <xdr:row>62</xdr:row>
      <xdr:rowOff>174625</xdr:rowOff>
    </xdr:from>
    <xdr:to>
      <xdr:col>19</xdr:col>
      <xdr:colOff>428625</xdr:colOff>
      <xdr:row>66</xdr:row>
      <xdr:rowOff>127000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BC2E3E2F-346A-4B38-9C3B-7912456C268B}"/>
            </a:ext>
          </a:extLst>
        </xdr:cNvPr>
        <xdr:cNvSpPr txBox="1"/>
      </xdr:nvSpPr>
      <xdr:spPr>
        <a:xfrm>
          <a:off x="333375" y="12033250"/>
          <a:ext cx="14144625" cy="714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R" sz="3200" b="1">
              <a:latin typeface="+mn-lt"/>
              <a:cs typeface="Arial" panose="020B0604020202020204" pitchFamily="34" charset="0"/>
            </a:rPr>
            <a:t>PUBLICACIÓN</a:t>
          </a:r>
          <a:r>
            <a:rPr lang="es-CR" sz="3200" b="1" baseline="0">
              <a:latin typeface="+mn-lt"/>
              <a:cs typeface="Arial" panose="020B0604020202020204" pitchFamily="34" charset="0"/>
            </a:rPr>
            <a:t> </a:t>
          </a:r>
          <a:r>
            <a:rPr lang="es-CR" sz="3200" b="1" baseline="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422-22</a:t>
          </a:r>
          <a:endParaRPr lang="es-CR" sz="3200" b="1">
            <a:solidFill>
              <a:schemeClr val="tx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396876</xdr:colOff>
      <xdr:row>29</xdr:row>
      <xdr:rowOff>190499</xdr:rowOff>
    </xdr:from>
    <xdr:to>
      <xdr:col>19</xdr:col>
      <xdr:colOff>396875</xdr:colOff>
      <xdr:row>63</xdr:row>
      <xdr:rowOff>15874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xmlns="" id="{7630328F-A0AD-4D53-9774-17947ED663E9}"/>
            </a:ext>
          </a:extLst>
        </xdr:cNvPr>
        <xdr:cNvSpPr txBox="1"/>
      </xdr:nvSpPr>
      <xdr:spPr>
        <a:xfrm>
          <a:off x="396876" y="5762624"/>
          <a:ext cx="14049374" cy="6302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s-CR" sz="5400" b="1" baseline="0">
              <a:latin typeface="+mn-lt"/>
              <a:cs typeface="Arial" panose="020B0604020202020204" pitchFamily="34" charset="0"/>
            </a:rPr>
            <a:t>APROBADOS, APLAZADOS Y REPROBADOS</a:t>
          </a:r>
        </a:p>
        <a:p>
          <a:pPr algn="ctr"/>
          <a:r>
            <a:rPr lang="es-CR" sz="5400" b="0" baseline="0">
              <a:latin typeface="+mn-lt"/>
              <a:cs typeface="Arial" panose="020B0604020202020204" pitchFamily="34" charset="0"/>
            </a:rPr>
            <a:t>2021</a:t>
          </a:r>
        </a:p>
      </xdr:txBody>
    </xdr:sp>
    <xdr:clientData/>
  </xdr:twoCellAnchor>
  <xdr:twoCellAnchor editAs="oneCell">
    <xdr:from>
      <xdr:col>0</xdr:col>
      <xdr:colOff>365125</xdr:colOff>
      <xdr:row>6</xdr:row>
      <xdr:rowOff>0</xdr:rowOff>
    </xdr:from>
    <xdr:to>
      <xdr:col>19</xdr:col>
      <xdr:colOff>376612</xdr:colOff>
      <xdr:row>23</xdr:row>
      <xdr:rowOff>95715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F9868C65-0E7C-4602-BF40-63C263D3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125" y="1190625"/>
          <a:ext cx="14060862" cy="3334215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18</xdr:row>
      <xdr:rowOff>95250</xdr:rowOff>
    </xdr:from>
    <xdr:to>
      <xdr:col>19</xdr:col>
      <xdr:colOff>412750</xdr:colOff>
      <xdr:row>22</xdr:row>
      <xdr:rowOff>158750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xmlns="" id="{51CB3528-EFB9-471A-994C-143873069B7C}"/>
            </a:ext>
          </a:extLst>
        </xdr:cNvPr>
        <xdr:cNvSpPr>
          <a:spLocks noChangeArrowheads="1"/>
        </xdr:cNvSpPr>
      </xdr:nvSpPr>
      <xdr:spPr bwMode="auto">
        <a:xfrm>
          <a:off x="412750" y="3571875"/>
          <a:ext cx="14049375" cy="8255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anchor="ctr">
          <a:noAutofit/>
        </a:bodyPr>
        <a:lstStyle/>
        <a:p>
          <a:pPr algn="ctr" eaLnBrk="0" fontAlgn="base" hangingPunct="0">
            <a:lnSpc>
              <a:spcPct val="106000"/>
            </a:lnSpc>
          </a:pPr>
          <a:r>
            <a:rPr lang="es-CR" sz="2400" b="0" i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“Encendamos juntos la luz”</a:t>
          </a:r>
          <a:endParaRPr lang="es-CR" sz="4000" b="0" i="0" kern="1400">
            <a:solidFill>
              <a:schemeClr val="bg2">
                <a:lumMod val="25000"/>
              </a:schemeClr>
            </a:solidFill>
            <a:effectLst/>
            <a:latin typeface="+mn-lt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751417</xdr:colOff>
      <xdr:row>22</xdr:row>
      <xdr:rowOff>31750</xdr:rowOff>
    </xdr:from>
    <xdr:to>
      <xdr:col>18</xdr:col>
      <xdr:colOff>10583</xdr:colOff>
      <xdr:row>22</xdr:row>
      <xdr:rowOff>42333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xmlns="" id="{81813198-1FDE-4C3B-95F0-5AD795E2F619}"/>
            </a:ext>
          </a:extLst>
        </xdr:cNvPr>
        <xdr:cNvCxnSpPr/>
      </xdr:nvCxnSpPr>
      <xdr:spPr>
        <a:xfrm>
          <a:off x="751417" y="4270375"/>
          <a:ext cx="12546541" cy="10583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1BCBD35-DA19-4E30-8118-9EA20FCE0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AAD4F7B-7382-4167-B308-253E1308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2008F3A-8C19-4CF8-8632-94B9D988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DDD3B72-5945-4CE1-B14B-005E7F6D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9C830E4-B031-4AAD-9134-500E2789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26</xdr:row>
      <xdr:rowOff>10501</xdr:rowOff>
    </xdr:from>
    <xdr:to>
      <xdr:col>7</xdr:col>
      <xdr:colOff>323850</xdr:colOff>
      <xdr:row>26</xdr:row>
      <xdr:rowOff>114317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A4B43B8-1272-4E3E-AE53-90ABFD501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4277701"/>
          <a:ext cx="5238750" cy="1038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/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3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8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3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2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7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2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Relationship Id="rId16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20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1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5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5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0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9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4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9" Type="http://schemas.openxmlformats.org/officeDocument/2006/relationships/hyperlink" Target="file:///D:\Users\mquiros\AppData\Local\Microsoft\Windows\INetCache\Content.Outlook\S25H4947\2000-2021%20Aprobados,%20aplazados%20y%20reprobados.xlsx" TargetMode="External"/><Relationship Id="rId14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file:///D:\Users\mquiros\AppData\Local\Microsoft\Windows\Users\eramirez\AppData\Local\Microsoft\Windows\INetCache\Content.Outlook\2016\2000-2016%20Aprobados,%20aplazados%20y%20reprobados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8"/>
  <sheetViews>
    <sheetView showGridLines="0" tabSelected="1" topLeftCell="A43" zoomScale="60" zoomScaleNormal="60" workbookViewId="0">
      <selection activeCell="U60" sqref="U60"/>
    </sheetView>
  </sheetViews>
  <sheetFormatPr baseColWidth="10" defaultRowHeight="15" x14ac:dyDescent="0.25"/>
  <cols>
    <col min="1" max="13" width="11.42578125" style="128"/>
    <col min="14" max="14" width="5" style="128" customWidth="1"/>
    <col min="15" max="15" width="11.42578125" style="128"/>
    <col min="16" max="16384" width="11.42578125" style="142"/>
  </cols>
  <sheetData>
    <row r="1" spans="1:21" x14ac:dyDescent="0.25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/>
      <c r="Q1"/>
      <c r="R1"/>
      <c r="S1"/>
      <c r="T1"/>
      <c r="U1"/>
    </row>
    <row r="2" spans="1:21" ht="18.75" customHeight="1" x14ac:dyDescent="0.25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40" t="s">
        <v>262</v>
      </c>
      <c r="Q2" s="240"/>
      <c r="R2"/>
      <c r="S2"/>
      <c r="T2"/>
      <c r="U2"/>
    </row>
    <row r="3" spans="1:21" ht="15" customHeight="1" x14ac:dyDescent="0.25">
      <c r="A3" s="239"/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40"/>
      <c r="Q3" s="240"/>
      <c r="R3"/>
      <c r="S3"/>
      <c r="T3"/>
      <c r="U3"/>
    </row>
    <row r="4" spans="1:2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/>
      <c r="Q4"/>
      <c r="R4"/>
      <c r="S4"/>
      <c r="T4"/>
      <c r="U4"/>
    </row>
    <row r="5" spans="1:21" x14ac:dyDescent="0.25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/>
      <c r="Q5"/>
      <c r="R5"/>
      <c r="S5"/>
      <c r="T5"/>
      <c r="U5"/>
    </row>
    <row r="6" spans="1:21" x14ac:dyDescent="0.25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/>
      <c r="Q6"/>
      <c r="R6"/>
      <c r="S6"/>
      <c r="T6"/>
      <c r="U6"/>
    </row>
    <row r="7" spans="1:21" x14ac:dyDescent="0.25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/>
      <c r="Q7"/>
      <c r="R7"/>
      <c r="S7"/>
      <c r="T7"/>
      <c r="U7"/>
    </row>
    <row r="8" spans="1:21" x14ac:dyDescent="0.25">
      <c r="A8" s="239"/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/>
      <c r="Q8"/>
      <c r="R8"/>
      <c r="S8"/>
      <c r="T8"/>
      <c r="U8"/>
    </row>
    <row r="9" spans="1:21" x14ac:dyDescent="0.25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/>
      <c r="Q9"/>
      <c r="R9"/>
      <c r="S9"/>
      <c r="T9"/>
      <c r="U9"/>
    </row>
    <row r="10" spans="1:21" x14ac:dyDescent="0.25">
      <c r="A10" s="239"/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/>
      <c r="Q10"/>
      <c r="R10"/>
      <c r="S10"/>
      <c r="T10"/>
      <c r="U10"/>
    </row>
    <row r="11" spans="1:21" x14ac:dyDescent="0.25">
      <c r="A11" s="239"/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/>
      <c r="Q11"/>
      <c r="R11"/>
      <c r="S11"/>
      <c r="T11"/>
      <c r="U11"/>
    </row>
    <row r="12" spans="1:21" x14ac:dyDescent="0.25">
      <c r="A12" s="239"/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/>
      <c r="Q12"/>
      <c r="R12"/>
      <c r="S12"/>
      <c r="T12"/>
      <c r="U12"/>
    </row>
    <row r="13" spans="1:21" x14ac:dyDescent="0.25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/>
      <c r="Q13"/>
      <c r="R13"/>
      <c r="S13"/>
      <c r="T13"/>
      <c r="U13"/>
    </row>
    <row r="14" spans="1:21" x14ac:dyDescent="0.25">
      <c r="A14" s="239"/>
      <c r="B14" s="239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/>
      <c r="Q14"/>
      <c r="R14"/>
      <c r="S14"/>
      <c r="T14"/>
      <c r="U14"/>
    </row>
    <row r="15" spans="1:21" x14ac:dyDescent="0.25">
      <c r="A15" s="239"/>
      <c r="B15" s="239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/>
      <c r="Q15"/>
      <c r="R15"/>
      <c r="S15"/>
      <c r="T15"/>
      <c r="U15"/>
    </row>
    <row r="16" spans="1:21" x14ac:dyDescent="0.25">
      <c r="A16" s="239"/>
      <c r="B16" s="239"/>
      <c r="C16" s="239"/>
      <c r="D16" s="239"/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/>
      <c r="Q16"/>
      <c r="R16"/>
      <c r="S16"/>
      <c r="T16"/>
      <c r="U16"/>
    </row>
    <row r="17" spans="1:21" x14ac:dyDescent="0.25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/>
      <c r="Q17"/>
      <c r="R17"/>
      <c r="S17"/>
      <c r="T17"/>
      <c r="U17"/>
    </row>
    <row r="18" spans="1:21" x14ac:dyDescent="0.25">
      <c r="A18" s="239"/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/>
      <c r="Q18"/>
      <c r="R18"/>
      <c r="S18"/>
      <c r="T18"/>
      <c r="U18"/>
    </row>
    <row r="19" spans="1:21" x14ac:dyDescent="0.25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/>
      <c r="Q19"/>
      <c r="R19"/>
      <c r="S19"/>
      <c r="T19"/>
      <c r="U19"/>
    </row>
    <row r="20" spans="1:21" x14ac:dyDescent="0.25">
      <c r="A20" s="239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/>
      <c r="Q20"/>
      <c r="R20"/>
      <c r="S20"/>
      <c r="T20"/>
      <c r="U20"/>
    </row>
    <row r="21" spans="1:21" x14ac:dyDescent="0.25">
      <c r="A21" s="239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/>
      <c r="Q21"/>
      <c r="R21"/>
      <c r="S21"/>
      <c r="T21"/>
      <c r="U21"/>
    </row>
    <row r="22" spans="1:21" x14ac:dyDescent="0.25">
      <c r="A22" s="239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/>
      <c r="Q22"/>
      <c r="R22"/>
      <c r="S22"/>
      <c r="T22"/>
      <c r="U22"/>
    </row>
    <row r="23" spans="1:21" x14ac:dyDescent="0.25">
      <c r="A23" s="239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/>
      <c r="Q23"/>
      <c r="R23"/>
      <c r="S23"/>
      <c r="T23"/>
      <c r="U23"/>
    </row>
    <row r="24" spans="1:21" x14ac:dyDescent="0.25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/>
      <c r="Q24"/>
      <c r="R24"/>
      <c r="S24"/>
      <c r="T24"/>
      <c r="U24"/>
    </row>
    <row r="25" spans="1:21" x14ac:dyDescent="0.25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/>
      <c r="Q25"/>
      <c r="R25"/>
      <c r="S25"/>
      <c r="T25"/>
      <c r="U25"/>
    </row>
    <row r="26" spans="1:21" ht="36" x14ac:dyDescent="0.55000000000000004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84" t="s">
        <v>582</v>
      </c>
      <c r="Q26" s="183"/>
      <c r="R26"/>
      <c r="S26"/>
      <c r="T26"/>
      <c r="U26"/>
    </row>
    <row r="27" spans="1:21" x14ac:dyDescent="0.25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/>
      <c r="Q27"/>
      <c r="R27"/>
      <c r="S27"/>
      <c r="T27"/>
      <c r="U27"/>
    </row>
    <row r="28" spans="1:21" x14ac:dyDescent="0.25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/>
      <c r="Q28"/>
      <c r="R28"/>
      <c r="S28"/>
      <c r="T28"/>
      <c r="U28"/>
    </row>
  </sheetData>
  <mergeCells count="1">
    <mergeCell ref="P2:Q3"/>
  </mergeCells>
  <hyperlinks>
    <hyperlink ref="P2" location="INDICE!A1" display="I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J27"/>
  <sheetViews>
    <sheetView showGridLines="0" zoomScaleNormal="100" zoomScaleSheetLayoutView="100" workbookViewId="0">
      <selection activeCell="A26" sqref="A26:M26"/>
    </sheetView>
  </sheetViews>
  <sheetFormatPr baseColWidth="10" defaultColWidth="11" defaultRowHeight="15" customHeight="1" x14ac:dyDescent="0.25"/>
  <cols>
    <col min="1" max="1" width="22.28515625" style="30" customWidth="1"/>
    <col min="2" max="13" width="6.5703125" style="30" customWidth="1"/>
    <col min="14" max="17" width="11.42578125" style="30" customWidth="1"/>
    <col min="18" max="250" width="11" style="30"/>
    <col min="251" max="251" width="17.140625" style="30" customWidth="1"/>
    <col min="252" max="254" width="7.85546875" style="30" customWidth="1"/>
    <col min="255" max="267" width="7" style="30" customWidth="1"/>
    <col min="268" max="506" width="11" style="30"/>
    <col min="507" max="507" width="17.140625" style="30" customWidth="1"/>
    <col min="508" max="510" width="7.85546875" style="30" customWidth="1"/>
    <col min="511" max="523" width="7" style="30" customWidth="1"/>
    <col min="524" max="762" width="11" style="30"/>
    <col min="763" max="763" width="17.140625" style="30" customWidth="1"/>
    <col min="764" max="766" width="7.85546875" style="30" customWidth="1"/>
    <col min="767" max="779" width="7" style="30" customWidth="1"/>
    <col min="780" max="1018" width="11" style="30"/>
    <col min="1019" max="1019" width="17.140625" style="30" customWidth="1"/>
    <col min="1020" max="1022" width="7.85546875" style="30" customWidth="1"/>
    <col min="1023" max="1035" width="7" style="30" customWidth="1"/>
    <col min="1036" max="1274" width="11" style="30"/>
    <col min="1275" max="1275" width="17.140625" style="30" customWidth="1"/>
    <col min="1276" max="1278" width="7.85546875" style="30" customWidth="1"/>
    <col min="1279" max="1291" width="7" style="30" customWidth="1"/>
    <col min="1292" max="1530" width="11" style="30"/>
    <col min="1531" max="1531" width="17.140625" style="30" customWidth="1"/>
    <col min="1532" max="1534" width="7.85546875" style="30" customWidth="1"/>
    <col min="1535" max="1547" width="7" style="30" customWidth="1"/>
    <col min="1548" max="1786" width="11" style="30"/>
    <col min="1787" max="1787" width="17.140625" style="30" customWidth="1"/>
    <col min="1788" max="1790" width="7.85546875" style="30" customWidth="1"/>
    <col min="1791" max="1803" width="7" style="30" customWidth="1"/>
    <col min="1804" max="2042" width="11" style="30"/>
    <col min="2043" max="2043" width="17.140625" style="30" customWidth="1"/>
    <col min="2044" max="2046" width="7.85546875" style="30" customWidth="1"/>
    <col min="2047" max="2059" width="7" style="30" customWidth="1"/>
    <col min="2060" max="2298" width="11" style="30"/>
    <col min="2299" max="2299" width="17.140625" style="30" customWidth="1"/>
    <col min="2300" max="2302" width="7.85546875" style="30" customWidth="1"/>
    <col min="2303" max="2315" width="7" style="30" customWidth="1"/>
    <col min="2316" max="2554" width="11" style="30"/>
    <col min="2555" max="2555" width="17.140625" style="30" customWidth="1"/>
    <col min="2556" max="2558" width="7.85546875" style="30" customWidth="1"/>
    <col min="2559" max="2571" width="7" style="30" customWidth="1"/>
    <col min="2572" max="2810" width="11" style="30"/>
    <col min="2811" max="2811" width="17.140625" style="30" customWidth="1"/>
    <col min="2812" max="2814" width="7.85546875" style="30" customWidth="1"/>
    <col min="2815" max="2827" width="7" style="30" customWidth="1"/>
    <col min="2828" max="3066" width="11" style="30"/>
    <col min="3067" max="3067" width="17.140625" style="30" customWidth="1"/>
    <col min="3068" max="3070" width="7.85546875" style="30" customWidth="1"/>
    <col min="3071" max="3083" width="7" style="30" customWidth="1"/>
    <col min="3084" max="3322" width="11" style="30"/>
    <col min="3323" max="3323" width="17.140625" style="30" customWidth="1"/>
    <col min="3324" max="3326" width="7.85546875" style="30" customWidth="1"/>
    <col min="3327" max="3339" width="7" style="30" customWidth="1"/>
    <col min="3340" max="3578" width="11" style="30"/>
    <col min="3579" max="3579" width="17.140625" style="30" customWidth="1"/>
    <col min="3580" max="3582" width="7.85546875" style="30" customWidth="1"/>
    <col min="3583" max="3595" width="7" style="30" customWidth="1"/>
    <col min="3596" max="3834" width="11" style="30"/>
    <col min="3835" max="3835" width="17.140625" style="30" customWidth="1"/>
    <col min="3836" max="3838" width="7.85546875" style="30" customWidth="1"/>
    <col min="3839" max="3851" width="7" style="30" customWidth="1"/>
    <col min="3852" max="4090" width="11" style="30"/>
    <col min="4091" max="4091" width="17.140625" style="30" customWidth="1"/>
    <col min="4092" max="4094" width="7.85546875" style="30" customWidth="1"/>
    <col min="4095" max="4107" width="7" style="30" customWidth="1"/>
    <col min="4108" max="4346" width="11" style="30"/>
    <col min="4347" max="4347" width="17.140625" style="30" customWidth="1"/>
    <col min="4348" max="4350" width="7.85546875" style="30" customWidth="1"/>
    <col min="4351" max="4363" width="7" style="30" customWidth="1"/>
    <col min="4364" max="4602" width="11" style="30"/>
    <col min="4603" max="4603" width="17.140625" style="30" customWidth="1"/>
    <col min="4604" max="4606" width="7.85546875" style="30" customWidth="1"/>
    <col min="4607" max="4619" width="7" style="30" customWidth="1"/>
    <col min="4620" max="4858" width="11" style="30"/>
    <col min="4859" max="4859" width="17.140625" style="30" customWidth="1"/>
    <col min="4860" max="4862" width="7.85546875" style="30" customWidth="1"/>
    <col min="4863" max="4875" width="7" style="30" customWidth="1"/>
    <col min="4876" max="5114" width="11" style="30"/>
    <col min="5115" max="5115" width="17.140625" style="30" customWidth="1"/>
    <col min="5116" max="5118" width="7.85546875" style="30" customWidth="1"/>
    <col min="5119" max="5131" width="7" style="30" customWidth="1"/>
    <col min="5132" max="5370" width="11" style="30"/>
    <col min="5371" max="5371" width="17.140625" style="30" customWidth="1"/>
    <col min="5372" max="5374" width="7.85546875" style="30" customWidth="1"/>
    <col min="5375" max="5387" width="7" style="30" customWidth="1"/>
    <col min="5388" max="5626" width="11" style="30"/>
    <col min="5627" max="5627" width="17.140625" style="30" customWidth="1"/>
    <col min="5628" max="5630" width="7.85546875" style="30" customWidth="1"/>
    <col min="5631" max="5643" width="7" style="30" customWidth="1"/>
    <col min="5644" max="5882" width="11" style="30"/>
    <col min="5883" max="5883" width="17.140625" style="30" customWidth="1"/>
    <col min="5884" max="5886" width="7.85546875" style="30" customWidth="1"/>
    <col min="5887" max="5899" width="7" style="30" customWidth="1"/>
    <col min="5900" max="6138" width="11" style="30"/>
    <col min="6139" max="6139" width="17.140625" style="30" customWidth="1"/>
    <col min="6140" max="6142" width="7.85546875" style="30" customWidth="1"/>
    <col min="6143" max="6155" width="7" style="30" customWidth="1"/>
    <col min="6156" max="6394" width="11" style="30"/>
    <col min="6395" max="6395" width="17.140625" style="30" customWidth="1"/>
    <col min="6396" max="6398" width="7.85546875" style="30" customWidth="1"/>
    <col min="6399" max="6411" width="7" style="30" customWidth="1"/>
    <col min="6412" max="6650" width="11" style="30"/>
    <col min="6651" max="6651" width="17.140625" style="30" customWidth="1"/>
    <col min="6652" max="6654" width="7.85546875" style="30" customWidth="1"/>
    <col min="6655" max="6667" width="7" style="30" customWidth="1"/>
    <col min="6668" max="6906" width="11" style="30"/>
    <col min="6907" max="6907" width="17.140625" style="30" customWidth="1"/>
    <col min="6908" max="6910" width="7.85546875" style="30" customWidth="1"/>
    <col min="6911" max="6923" width="7" style="30" customWidth="1"/>
    <col min="6924" max="7162" width="11" style="30"/>
    <col min="7163" max="7163" width="17.140625" style="30" customWidth="1"/>
    <col min="7164" max="7166" width="7.85546875" style="30" customWidth="1"/>
    <col min="7167" max="7179" width="7" style="30" customWidth="1"/>
    <col min="7180" max="7418" width="11" style="30"/>
    <col min="7419" max="7419" width="17.140625" style="30" customWidth="1"/>
    <col min="7420" max="7422" width="7.85546875" style="30" customWidth="1"/>
    <col min="7423" max="7435" width="7" style="30" customWidth="1"/>
    <col min="7436" max="7674" width="11" style="30"/>
    <col min="7675" max="7675" width="17.140625" style="30" customWidth="1"/>
    <col min="7676" max="7678" width="7.85546875" style="30" customWidth="1"/>
    <col min="7679" max="7691" width="7" style="30" customWidth="1"/>
    <col min="7692" max="7930" width="11" style="30"/>
    <col min="7931" max="7931" width="17.140625" style="30" customWidth="1"/>
    <col min="7932" max="7934" width="7.85546875" style="30" customWidth="1"/>
    <col min="7935" max="7947" width="7" style="30" customWidth="1"/>
    <col min="7948" max="8186" width="11" style="30"/>
    <col min="8187" max="8187" width="17.140625" style="30" customWidth="1"/>
    <col min="8188" max="8190" width="7.85546875" style="30" customWidth="1"/>
    <col min="8191" max="8203" width="7" style="30" customWidth="1"/>
    <col min="8204" max="8442" width="11" style="30"/>
    <col min="8443" max="8443" width="17.140625" style="30" customWidth="1"/>
    <col min="8444" max="8446" width="7.85546875" style="30" customWidth="1"/>
    <col min="8447" max="8459" width="7" style="30" customWidth="1"/>
    <col min="8460" max="8698" width="11" style="30"/>
    <col min="8699" max="8699" width="17.140625" style="30" customWidth="1"/>
    <col min="8700" max="8702" width="7.85546875" style="30" customWidth="1"/>
    <col min="8703" max="8715" width="7" style="30" customWidth="1"/>
    <col min="8716" max="8954" width="11" style="30"/>
    <col min="8955" max="8955" width="17.140625" style="30" customWidth="1"/>
    <col min="8956" max="8958" width="7.85546875" style="30" customWidth="1"/>
    <col min="8959" max="8971" width="7" style="30" customWidth="1"/>
    <col min="8972" max="9210" width="11" style="30"/>
    <col min="9211" max="9211" width="17.140625" style="30" customWidth="1"/>
    <col min="9212" max="9214" width="7.85546875" style="30" customWidth="1"/>
    <col min="9215" max="9227" width="7" style="30" customWidth="1"/>
    <col min="9228" max="9466" width="11" style="30"/>
    <col min="9467" max="9467" width="17.140625" style="30" customWidth="1"/>
    <col min="9468" max="9470" width="7.85546875" style="30" customWidth="1"/>
    <col min="9471" max="9483" width="7" style="30" customWidth="1"/>
    <col min="9484" max="9722" width="11" style="30"/>
    <col min="9723" max="9723" width="17.140625" style="30" customWidth="1"/>
    <col min="9724" max="9726" width="7.85546875" style="30" customWidth="1"/>
    <col min="9727" max="9739" width="7" style="30" customWidth="1"/>
    <col min="9740" max="9978" width="11" style="30"/>
    <col min="9979" max="9979" width="17.140625" style="30" customWidth="1"/>
    <col min="9980" max="9982" width="7.85546875" style="30" customWidth="1"/>
    <col min="9983" max="9995" width="7" style="30" customWidth="1"/>
    <col min="9996" max="10234" width="11" style="30"/>
    <col min="10235" max="10235" width="17.140625" style="30" customWidth="1"/>
    <col min="10236" max="10238" width="7.85546875" style="30" customWidth="1"/>
    <col min="10239" max="10251" width="7" style="30" customWidth="1"/>
    <col min="10252" max="10490" width="11" style="30"/>
    <col min="10491" max="10491" width="17.140625" style="30" customWidth="1"/>
    <col min="10492" max="10494" width="7.85546875" style="30" customWidth="1"/>
    <col min="10495" max="10507" width="7" style="30" customWidth="1"/>
    <col min="10508" max="10746" width="11" style="30"/>
    <col min="10747" max="10747" width="17.140625" style="30" customWidth="1"/>
    <col min="10748" max="10750" width="7.85546875" style="30" customWidth="1"/>
    <col min="10751" max="10763" width="7" style="30" customWidth="1"/>
    <col min="10764" max="11002" width="11" style="30"/>
    <col min="11003" max="11003" width="17.140625" style="30" customWidth="1"/>
    <col min="11004" max="11006" width="7.85546875" style="30" customWidth="1"/>
    <col min="11007" max="11019" width="7" style="30" customWidth="1"/>
    <col min="11020" max="11258" width="11" style="30"/>
    <col min="11259" max="11259" width="17.140625" style="30" customWidth="1"/>
    <col min="11260" max="11262" width="7.85546875" style="30" customWidth="1"/>
    <col min="11263" max="11275" width="7" style="30" customWidth="1"/>
    <col min="11276" max="11514" width="11" style="30"/>
    <col min="11515" max="11515" width="17.140625" style="30" customWidth="1"/>
    <col min="11516" max="11518" width="7.85546875" style="30" customWidth="1"/>
    <col min="11519" max="11531" width="7" style="30" customWidth="1"/>
    <col min="11532" max="11770" width="11" style="30"/>
    <col min="11771" max="11771" width="17.140625" style="30" customWidth="1"/>
    <col min="11772" max="11774" width="7.85546875" style="30" customWidth="1"/>
    <col min="11775" max="11787" width="7" style="30" customWidth="1"/>
    <col min="11788" max="12026" width="11" style="30"/>
    <col min="12027" max="12027" width="17.140625" style="30" customWidth="1"/>
    <col min="12028" max="12030" width="7.85546875" style="30" customWidth="1"/>
    <col min="12031" max="12043" width="7" style="30" customWidth="1"/>
    <col min="12044" max="12282" width="11" style="30"/>
    <col min="12283" max="12283" width="17.140625" style="30" customWidth="1"/>
    <col min="12284" max="12286" width="7.85546875" style="30" customWidth="1"/>
    <col min="12287" max="12299" width="7" style="30" customWidth="1"/>
    <col min="12300" max="12538" width="11" style="30"/>
    <col min="12539" max="12539" width="17.140625" style="30" customWidth="1"/>
    <col min="12540" max="12542" width="7.85546875" style="30" customWidth="1"/>
    <col min="12543" max="12555" width="7" style="30" customWidth="1"/>
    <col min="12556" max="12794" width="11" style="30"/>
    <col min="12795" max="12795" width="17.140625" style="30" customWidth="1"/>
    <col min="12796" max="12798" width="7.85546875" style="30" customWidth="1"/>
    <col min="12799" max="12811" width="7" style="30" customWidth="1"/>
    <col min="12812" max="13050" width="11" style="30"/>
    <col min="13051" max="13051" width="17.140625" style="30" customWidth="1"/>
    <col min="13052" max="13054" width="7.85546875" style="30" customWidth="1"/>
    <col min="13055" max="13067" width="7" style="30" customWidth="1"/>
    <col min="13068" max="13306" width="11" style="30"/>
    <col min="13307" max="13307" width="17.140625" style="30" customWidth="1"/>
    <col min="13308" max="13310" width="7.85546875" style="30" customWidth="1"/>
    <col min="13311" max="13323" width="7" style="30" customWidth="1"/>
    <col min="13324" max="13562" width="11" style="30"/>
    <col min="13563" max="13563" width="17.140625" style="30" customWidth="1"/>
    <col min="13564" max="13566" width="7.85546875" style="30" customWidth="1"/>
    <col min="13567" max="13579" width="7" style="30" customWidth="1"/>
    <col min="13580" max="13818" width="11" style="30"/>
    <col min="13819" max="13819" width="17.140625" style="30" customWidth="1"/>
    <col min="13820" max="13822" width="7.85546875" style="30" customWidth="1"/>
    <col min="13823" max="13835" width="7" style="30" customWidth="1"/>
    <col min="13836" max="14074" width="11" style="30"/>
    <col min="14075" max="14075" width="17.140625" style="30" customWidth="1"/>
    <col min="14076" max="14078" width="7.85546875" style="30" customWidth="1"/>
    <col min="14079" max="14091" width="7" style="30" customWidth="1"/>
    <col min="14092" max="14330" width="11" style="30"/>
    <col min="14331" max="14331" width="17.140625" style="30" customWidth="1"/>
    <col min="14332" max="14334" width="7.85546875" style="30" customWidth="1"/>
    <col min="14335" max="14347" width="7" style="30" customWidth="1"/>
    <col min="14348" max="14586" width="11" style="30"/>
    <col min="14587" max="14587" width="17.140625" style="30" customWidth="1"/>
    <col min="14588" max="14590" width="7.85546875" style="30" customWidth="1"/>
    <col min="14591" max="14603" width="7" style="30" customWidth="1"/>
    <col min="14604" max="14842" width="11" style="30"/>
    <col min="14843" max="14843" width="17.140625" style="30" customWidth="1"/>
    <col min="14844" max="14846" width="7.85546875" style="30" customWidth="1"/>
    <col min="14847" max="14859" width="7" style="30" customWidth="1"/>
    <col min="14860" max="15098" width="11" style="30"/>
    <col min="15099" max="15099" width="17.140625" style="30" customWidth="1"/>
    <col min="15100" max="15102" width="7.85546875" style="30" customWidth="1"/>
    <col min="15103" max="15115" width="7" style="30" customWidth="1"/>
    <col min="15116" max="15354" width="11" style="30"/>
    <col min="15355" max="15355" width="17.140625" style="30" customWidth="1"/>
    <col min="15356" max="15358" width="7.85546875" style="30" customWidth="1"/>
    <col min="15359" max="15371" width="7" style="30" customWidth="1"/>
    <col min="15372" max="15610" width="11" style="30"/>
    <col min="15611" max="15611" width="17.140625" style="30" customWidth="1"/>
    <col min="15612" max="15614" width="7.85546875" style="30" customWidth="1"/>
    <col min="15615" max="15627" width="7" style="30" customWidth="1"/>
    <col min="15628" max="15866" width="11" style="30"/>
    <col min="15867" max="15867" width="17.140625" style="30" customWidth="1"/>
    <col min="15868" max="15870" width="7.85546875" style="30" customWidth="1"/>
    <col min="15871" max="15883" width="7" style="30" customWidth="1"/>
    <col min="15884" max="16122" width="11" style="30"/>
    <col min="16123" max="16123" width="17.140625" style="30" customWidth="1"/>
    <col min="16124" max="16126" width="7.85546875" style="30" customWidth="1"/>
    <col min="16127" max="16139" width="7" style="30" customWidth="1"/>
    <col min="16140" max="16384" width="11" style="30"/>
  </cols>
  <sheetData>
    <row r="1" spans="1:36" ht="15" customHeight="1" x14ac:dyDescent="0.25">
      <c r="A1" s="252" t="s">
        <v>186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47" t="s">
        <v>262</v>
      </c>
      <c r="O1" s="247"/>
    </row>
    <row r="2" spans="1:36" ht="15" customHeight="1" x14ac:dyDescent="0.25">
      <c r="A2" s="252" t="s">
        <v>18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/>
      <c r="O2" s="247"/>
    </row>
    <row r="3" spans="1:36" ht="15" customHeight="1" x14ac:dyDescent="0.25">
      <c r="A3" s="252" t="s">
        <v>464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 t="s">
        <v>185</v>
      </c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1:36" ht="15" customHeight="1" x14ac:dyDescent="0.25">
      <c r="A4" s="252" t="s">
        <v>561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</row>
    <row r="5" spans="1:36" ht="15" customHeight="1" x14ac:dyDescent="0.25">
      <c r="A5" s="254" t="s">
        <v>17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40"/>
      <c r="O5" s="40"/>
    </row>
    <row r="6" spans="1:36" s="40" customFormat="1" ht="15" customHeigh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3"/>
    </row>
    <row r="7" spans="1:36" s="40" customFormat="1" ht="15" customHeight="1" x14ac:dyDescent="0.25">
      <c r="A7" s="103" t="s">
        <v>19</v>
      </c>
      <c r="B7" s="98">
        <v>2010</v>
      </c>
      <c r="C7" s="98">
        <v>2011</v>
      </c>
      <c r="D7" s="98">
        <v>2012</v>
      </c>
      <c r="E7" s="98">
        <v>2013</v>
      </c>
      <c r="F7" s="98">
        <v>2014</v>
      </c>
      <c r="G7" s="98">
        <v>2015</v>
      </c>
      <c r="H7" s="98">
        <v>2016</v>
      </c>
      <c r="I7" s="98">
        <v>2017</v>
      </c>
      <c r="J7" s="98">
        <v>2018</v>
      </c>
      <c r="K7" s="98">
        <v>2019</v>
      </c>
      <c r="L7" s="98">
        <v>2020</v>
      </c>
      <c r="M7" s="98">
        <v>2021</v>
      </c>
      <c r="N7" s="30"/>
      <c r="O7" s="30"/>
    </row>
    <row r="8" spans="1:36" ht="15" customHeight="1" x14ac:dyDescent="0.25">
      <c r="A8" s="137"/>
    </row>
    <row r="9" spans="1:36" ht="15" customHeight="1" x14ac:dyDescent="0.25">
      <c r="A9" s="44" t="s">
        <v>12</v>
      </c>
      <c r="B9" s="104">
        <f>+'C5'!B9/('C5'!B9+'C5'!B15+'C5'!B21)*100</f>
        <v>92.156862745098039</v>
      </c>
      <c r="C9" s="104">
        <f>+'C5'!C9/('C5'!C9+'C5'!C15+'C5'!C21)*100</f>
        <v>82.78145695364239</v>
      </c>
      <c r="D9" s="104">
        <f>+'C5'!D9/('C5'!D9+'C5'!D15+'C5'!D21)*100</f>
        <v>84.946236559139791</v>
      </c>
      <c r="E9" s="104">
        <f>+'C5'!E9/('C5'!E9+'C5'!E15+'C5'!E21)*100</f>
        <v>80.803571428571431</v>
      </c>
      <c r="F9" s="104">
        <f>+'C5'!F9/('C5'!F9+'C5'!F15+'C5'!F21)*100</f>
        <v>90.425531914893625</v>
      </c>
      <c r="G9" s="104">
        <f>+'C5'!G9/('C5'!G9+'C5'!G15+'C5'!G21)*100</f>
        <v>91.542288557213936</v>
      </c>
      <c r="H9" s="104">
        <f>+'C5'!H9/('C5'!H9+'C5'!H15+'C5'!H21)*100</f>
        <v>89.72972972972974</v>
      </c>
      <c r="I9" s="104">
        <f>+'C5'!I9/('C5'!I9+'C5'!I15+'C5'!I21)*100</f>
        <v>97.156398104265406</v>
      </c>
      <c r="J9" s="104">
        <f>+'C5'!J9/('C5'!J9+'C5'!J15+'C5'!J21)*100</f>
        <v>95.689655172413794</v>
      </c>
      <c r="K9" s="104">
        <f>+'C5'!K9/('C5'!K9+'C5'!K15+'C5'!K21)*100</f>
        <v>87.128712871287135</v>
      </c>
      <c r="L9" s="104">
        <f>+'C5'!L9/('C5'!L9+'C5'!L15+'C5'!L21)*100</f>
        <v>87.022900763358777</v>
      </c>
      <c r="M9" s="104">
        <f>+'C5'!M9/('C5'!M9+'C5'!M15+'C5'!M21)*100</f>
        <v>77.054794520547944</v>
      </c>
    </row>
    <row r="10" spans="1:36" ht="15" customHeight="1" x14ac:dyDescent="0.25">
      <c r="A10" s="138" t="s">
        <v>20</v>
      </c>
      <c r="B10" s="101">
        <f>+'C5'!B10/('C5'!B10+'C5'!B16+'C5'!B22)*100</f>
        <v>89.361702127659569</v>
      </c>
      <c r="C10" s="101">
        <f>+'C5'!C10/('C5'!C10+'C5'!C16+'C5'!C22)*100</f>
        <v>70.833333333333343</v>
      </c>
      <c r="D10" s="101">
        <f>+'C5'!D10/('C5'!D10+'C5'!D16+'C5'!D22)*100</f>
        <v>70.588235294117652</v>
      </c>
      <c r="E10" s="101">
        <f>+'C5'!E10/('C5'!E10+'C5'!E16+'C5'!E22)*100</f>
        <v>85.714285714285708</v>
      </c>
      <c r="F10" s="101">
        <f>+'C5'!F10/('C5'!F10+'C5'!F16+'C5'!F22)*100</f>
        <v>100</v>
      </c>
      <c r="G10" s="101">
        <f>+'C5'!G10/('C5'!G10+'C5'!G16+'C5'!G22)*100</f>
        <v>100</v>
      </c>
      <c r="H10" s="101">
        <f>+'C5'!H10/('C5'!H10+'C5'!H16+'C5'!H22)*100</f>
        <v>100</v>
      </c>
      <c r="I10" s="101">
        <f>+'C5'!I10/('C5'!I10+'C5'!I16+'C5'!I22)*100</f>
        <v>100</v>
      </c>
      <c r="J10" s="101">
        <f>+'C5'!J10/('C5'!J10+'C5'!J16+'C5'!J22)*100</f>
        <v>83.78378378378379</v>
      </c>
      <c r="K10" s="101">
        <f>+'C5'!K10/('C5'!K10+'C5'!K16+'C5'!K22)*100</f>
        <v>100</v>
      </c>
      <c r="L10" s="101">
        <f>+'C5'!L10/('C5'!L10+'C5'!L16+'C5'!L22)*100</f>
        <v>100</v>
      </c>
      <c r="M10" s="101">
        <f>+'C5'!M10/('C5'!M10+'C5'!M16+'C5'!M22)*100</f>
        <v>64.0625</v>
      </c>
    </row>
    <row r="11" spans="1:36" ht="15" customHeight="1" x14ac:dyDescent="0.25">
      <c r="A11" s="138" t="s">
        <v>21</v>
      </c>
      <c r="B11" s="101">
        <f>+'C5'!B11/('C5'!B11+'C5'!B17+'C5'!B23)*100</f>
        <v>82</v>
      </c>
      <c r="C11" s="101">
        <f>+'C5'!C11/('C5'!C11+'C5'!C17+'C5'!C23)*100</f>
        <v>81.355932203389841</v>
      </c>
      <c r="D11" s="101">
        <f>+'C5'!D11/('C5'!D11+'C5'!D17+'C5'!D23)*100</f>
        <v>68.888888888888886</v>
      </c>
      <c r="E11" s="101">
        <f>+'C5'!E11/('C5'!E11+'C5'!E17+'C5'!E23)*100</f>
        <v>88.679245283018872</v>
      </c>
      <c r="F11" s="101">
        <f>+'C5'!F11/('C5'!F11+'C5'!F17+'C5'!F23)*100</f>
        <v>74.193548387096769</v>
      </c>
      <c r="G11" s="101">
        <f>+'C5'!G11/('C5'!G11+'C5'!G17+'C5'!G23)*100</f>
        <v>80.487804878048792</v>
      </c>
      <c r="H11" s="101">
        <f>+'C5'!H11/('C5'!H11+'C5'!H17+'C5'!H23)*100</f>
        <v>83.720930232558146</v>
      </c>
      <c r="I11" s="101">
        <f>+'C5'!I11/('C5'!I11+'C5'!I17+'C5'!I23)*100</f>
        <v>94</v>
      </c>
      <c r="J11" s="101">
        <f>+'C5'!J11/('C5'!J11+'C5'!J17+'C5'!J23)*100</f>
        <v>100</v>
      </c>
      <c r="K11" s="101">
        <f>+'C5'!K11/('C5'!K11+'C5'!K17+'C5'!K23)*100</f>
        <v>76.470588235294116</v>
      </c>
      <c r="L11" s="101">
        <f>+'C5'!L11/('C5'!L11+'C5'!L17+'C5'!L23)*100</f>
        <v>77.41935483870968</v>
      </c>
      <c r="M11" s="101">
        <f>+'C5'!M11/('C5'!M11+'C5'!M17+'C5'!M23)*100</f>
        <v>76.923076923076934</v>
      </c>
    </row>
    <row r="12" spans="1:36" ht="15" customHeight="1" x14ac:dyDescent="0.25">
      <c r="A12" s="138" t="s">
        <v>22</v>
      </c>
      <c r="B12" s="101">
        <f>+'C5'!B12/('C5'!B12+'C5'!B18+'C5'!B24)*100</f>
        <v>90.721649484536087</v>
      </c>
      <c r="C12" s="101">
        <f>+'C5'!C12/('C5'!C12+'C5'!C18+'C5'!C24)*100</f>
        <v>72.463768115942031</v>
      </c>
      <c r="D12" s="101">
        <f>+'C5'!D12/('C5'!D12+'C5'!D18+'C5'!D24)*100</f>
        <v>86.419753086419746</v>
      </c>
      <c r="E12" s="101">
        <f>+'C5'!E12/('C5'!E12+'C5'!E18+'C5'!E24)*100</f>
        <v>65.517241379310349</v>
      </c>
      <c r="F12" s="101">
        <f>+'C5'!F12/('C5'!F12+'C5'!F18+'C5'!F24)*100</f>
        <v>81.132075471698116</v>
      </c>
      <c r="G12" s="101">
        <f>+'C5'!G12/('C5'!G12+'C5'!G18+'C5'!G24)*100</f>
        <v>84</v>
      </c>
      <c r="H12" s="101">
        <f>+'C5'!H12/('C5'!H12+'C5'!H18+'C5'!H24)*100</f>
        <v>78.260869565217391</v>
      </c>
      <c r="I12" s="101">
        <f>+'C5'!I12/('C5'!I12+'C5'!I18+'C5'!I24)*100</f>
        <v>100</v>
      </c>
      <c r="J12" s="101">
        <f>+'C5'!J12/('C5'!J12+'C5'!J18+'C5'!J24)*100</f>
        <v>100</v>
      </c>
      <c r="K12" s="101">
        <f>+'C5'!K12/('C5'!K12+'C5'!K18+'C5'!K24)*100</f>
        <v>77.272727272727266</v>
      </c>
      <c r="L12" s="101">
        <f>+'C5'!L12/('C5'!L12+'C5'!L18+'C5'!L24)*100</f>
        <v>83.07692307692308</v>
      </c>
      <c r="M12" s="101">
        <f>+'C5'!M12/('C5'!M12+'C5'!M18+'C5'!M24)*100</f>
        <v>69.117647058823522</v>
      </c>
    </row>
    <row r="13" spans="1:36" ht="15" customHeight="1" x14ac:dyDescent="0.25">
      <c r="A13" s="138" t="s">
        <v>23</v>
      </c>
      <c r="B13" s="101">
        <f>+'C5'!B13/('C5'!B13+'C5'!B19+'C5'!B25)*100</f>
        <v>96.932515337423311</v>
      </c>
      <c r="C13" s="101">
        <f>+'C5'!C13/('C5'!C13+'C5'!C19+'C5'!C25)*100</f>
        <v>93.650793650793645</v>
      </c>
      <c r="D13" s="101">
        <f>+'C5'!D13/('C5'!D13+'C5'!D19+'C5'!D25)*100</f>
        <v>98.039215686274503</v>
      </c>
      <c r="E13" s="101">
        <f>+'C5'!E13/('C5'!E13+'C5'!E19+'C5'!E25)*100</f>
        <v>84.375</v>
      </c>
      <c r="F13" s="101">
        <f>+'C5'!F13/('C5'!F13+'C5'!F19+'C5'!F25)*100</f>
        <v>100</v>
      </c>
      <c r="G13" s="101">
        <f>+'C5'!G13/('C5'!G13+'C5'!G19+'C5'!G25)*100</f>
        <v>98.71794871794873</v>
      </c>
      <c r="H13" s="101">
        <f>+'C5'!H13/('C5'!H13+'C5'!H19+'C5'!H25)*100</f>
        <v>96.666666666666671</v>
      </c>
      <c r="I13" s="101">
        <f>+'C5'!I13/('C5'!I13+'C5'!I19+'C5'!I25)*100</f>
        <v>96.103896103896105</v>
      </c>
      <c r="J13" s="101">
        <f>+'C5'!J13/('C5'!J13+'C5'!J19+'C5'!J25)*100</f>
        <v>95.6989247311828</v>
      </c>
      <c r="K13" s="101">
        <f>+'C5'!K13/('C5'!K13+'C5'!K19+'C5'!K25)*100</f>
        <v>95.454545454545453</v>
      </c>
      <c r="L13" s="101">
        <f>+'C5'!L13/('C5'!L13+'C5'!L19+'C5'!L25)*100</f>
        <v>90</v>
      </c>
      <c r="M13" s="101">
        <f>+'C5'!M13/('C5'!M13+'C5'!M19+'C5'!M25)*100</f>
        <v>93.902439024390233</v>
      </c>
    </row>
    <row r="14" spans="1:36" ht="15" customHeight="1" x14ac:dyDescent="0.25">
      <c r="A14" s="4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</row>
    <row r="15" spans="1:36" ht="15" customHeight="1" x14ac:dyDescent="0.25">
      <c r="A15" s="139" t="s">
        <v>15</v>
      </c>
      <c r="B15" s="104">
        <f>+'C5'!B15/('C5'!B9+'C5'!B15+'C5'!B21)*100</f>
        <v>7.5630252100840334</v>
      </c>
      <c r="C15" s="104">
        <f>+'C5'!C15/('C5'!C9+'C5'!C15+'C5'!C21)*100</f>
        <v>15.562913907284766</v>
      </c>
      <c r="D15" s="104">
        <f>+'C5'!D15/('C5'!D9+'C5'!D15+'C5'!D21)*100</f>
        <v>13.978494623655912</v>
      </c>
      <c r="E15" s="104">
        <f>+'C5'!E15/('C5'!E9+'C5'!E15+'C5'!E21)*100</f>
        <v>18.303571428571427</v>
      </c>
      <c r="F15" s="104">
        <f>+'C5'!F15/('C5'!F9+'C5'!F15+'C5'!F21)*100</f>
        <v>9.0425531914893629</v>
      </c>
      <c r="G15" s="104">
        <f>+'C5'!G15/('C5'!G9+'C5'!G15+'C5'!G21)*100</f>
        <v>7.4626865671641784</v>
      </c>
      <c r="H15" s="104">
        <f>+'C5'!H15/('C5'!H9+'C5'!H15+'C5'!H21)*100</f>
        <v>10.27027027027027</v>
      </c>
      <c r="I15" s="104">
        <f>+'C5'!I15/('C5'!I9+'C5'!I15+'C5'!I21)*100</f>
        <v>2.8436018957345972</v>
      </c>
      <c r="J15" s="104">
        <f>+'C5'!J15/('C5'!J9+'C5'!J15+'C5'!J21)*100</f>
        <v>4.3103448275862073</v>
      </c>
      <c r="K15" s="104">
        <f>+'C5'!K15/('C5'!K9+'C5'!K15+'C5'!K21)*100</f>
        <v>12.871287128712872</v>
      </c>
      <c r="L15" s="104">
        <f>+'C5'!L15/('C5'!L9+'C5'!L15+'C5'!L21)*100</f>
        <v>12.977099236641221</v>
      </c>
      <c r="M15" s="104">
        <f>+'C5'!M15/('C5'!M9+'C5'!M15+'C5'!M21)*100</f>
        <v>22.945205479452056</v>
      </c>
    </row>
    <row r="16" spans="1:36" ht="15" customHeight="1" x14ac:dyDescent="0.25">
      <c r="A16" s="138" t="s">
        <v>20</v>
      </c>
      <c r="B16" s="101">
        <f>+'C5'!B16/('C5'!B10+'C5'!B16+'C5'!B22)*100</f>
        <v>10.638297872340425</v>
      </c>
      <c r="C16" s="101">
        <f>+'C5'!C16/('C5'!C10+'C5'!C16+'C5'!C22)*100</f>
        <v>20.833333333333336</v>
      </c>
      <c r="D16" s="101">
        <f>+'C5'!D16/('C5'!D10+'C5'!D16+'C5'!D22)*100</f>
        <v>25.490196078431371</v>
      </c>
      <c r="E16" s="101">
        <f>+'C5'!E16/('C5'!E10+'C5'!E16+'C5'!E22)*100</f>
        <v>14.285714285714285</v>
      </c>
      <c r="F16" s="101">
        <f>+'C5'!F16/('C5'!F10+'C5'!F16+'C5'!F22)*100</f>
        <v>0</v>
      </c>
      <c r="G16" s="101">
        <f>+'C5'!G16/('C5'!G10+'C5'!G16+'C5'!G22)*100</f>
        <v>0</v>
      </c>
      <c r="H16" s="101">
        <f>+'C5'!H16/('C5'!H10+'C5'!H16+'C5'!H22)*100</f>
        <v>0</v>
      </c>
      <c r="I16" s="101">
        <f>+'C5'!I16/('C5'!I10+'C5'!I16+'C5'!I22)*100</f>
        <v>0</v>
      </c>
      <c r="J16" s="101">
        <f>+'C5'!J16/('C5'!J10+'C5'!J16+'C5'!J22)*100</f>
        <v>16.216216216216218</v>
      </c>
      <c r="K16" s="101">
        <f>+'C5'!K16/('C5'!K10+'C5'!K16+'C5'!K22)*100</f>
        <v>0</v>
      </c>
      <c r="L16" s="101">
        <f>+'C5'!L16/('C5'!L10+'C5'!L16+'C5'!L22)*100</f>
        <v>0</v>
      </c>
      <c r="M16" s="101">
        <f>+'C5'!M16/('C5'!M10+'C5'!M16+'C5'!M22)*100</f>
        <v>35.9375</v>
      </c>
    </row>
    <row r="17" spans="1:13" ht="15" customHeight="1" x14ac:dyDescent="0.25">
      <c r="A17" s="138" t="s">
        <v>21</v>
      </c>
      <c r="B17" s="101">
        <f>+'C5'!B17/('C5'!B11+'C5'!B17+'C5'!B23)*100</f>
        <v>16</v>
      </c>
      <c r="C17" s="101">
        <f>+'C5'!C17/('C5'!C11+'C5'!C17+'C5'!C23)*100</f>
        <v>18.64406779661017</v>
      </c>
      <c r="D17" s="101">
        <f>+'C5'!D17/('C5'!D11+'C5'!D17+'C5'!D23)*100</f>
        <v>28.888888888888886</v>
      </c>
      <c r="E17" s="101">
        <f>+'C5'!E17/('C5'!E11+'C5'!E17+'C5'!E23)*100</f>
        <v>9.433962264150944</v>
      </c>
      <c r="F17" s="101">
        <f>+'C5'!F17/('C5'!F11+'C5'!F17+'C5'!F23)*100</f>
        <v>22.58064516129032</v>
      </c>
      <c r="G17" s="101">
        <f>+'C5'!G17/('C5'!G11+'C5'!G17+'C5'!G23)*100</f>
        <v>19.512195121951219</v>
      </c>
      <c r="H17" s="101">
        <f>+'C5'!H17/('C5'!H11+'C5'!H17+'C5'!H23)*100</f>
        <v>16.279069767441861</v>
      </c>
      <c r="I17" s="101">
        <f>+'C5'!I17/('C5'!I11+'C5'!I17+'C5'!I23)*100</f>
        <v>6</v>
      </c>
      <c r="J17" s="101">
        <f>+'C5'!J17/('C5'!J11+'C5'!J17+'C5'!J23)*100</f>
        <v>0</v>
      </c>
      <c r="K17" s="101">
        <f>+'C5'!K17/('C5'!K11+'C5'!K17+'C5'!K23)*100</f>
        <v>23.52941176470588</v>
      </c>
      <c r="L17" s="101">
        <f>+'C5'!L17/('C5'!L11+'C5'!L17+'C5'!L23)*100</f>
        <v>22.58064516129032</v>
      </c>
      <c r="M17" s="101">
        <f>+'C5'!M17/('C5'!M11+'C5'!M17+'C5'!M23)*100</f>
        <v>23.076923076923077</v>
      </c>
    </row>
    <row r="18" spans="1:13" ht="15" customHeight="1" x14ac:dyDescent="0.25">
      <c r="A18" s="138" t="s">
        <v>22</v>
      </c>
      <c r="B18" s="101">
        <f>+'C5'!B18/('C5'!B12+'C5'!B18+'C5'!B24)*100</f>
        <v>9.2783505154639183</v>
      </c>
      <c r="C18" s="101">
        <f>+'C5'!C18/('C5'!C12+'C5'!C18+'C5'!C24)*100</f>
        <v>26.086956521739129</v>
      </c>
      <c r="D18" s="101">
        <f>+'C5'!D18/('C5'!D12+'C5'!D18+'C5'!D24)*100</f>
        <v>13.580246913580247</v>
      </c>
      <c r="E18" s="101">
        <f>+'C5'!E18/('C5'!E12+'C5'!E18+'C5'!E24)*100</f>
        <v>32.758620689655174</v>
      </c>
      <c r="F18" s="101">
        <f>+'C5'!F18/('C5'!F12+'C5'!F18+'C5'!F24)*100</f>
        <v>18.867924528301888</v>
      </c>
      <c r="G18" s="101">
        <f>+'C5'!G18/('C5'!G12+'C5'!G18+'C5'!G24)*100</f>
        <v>14.000000000000002</v>
      </c>
      <c r="H18" s="101">
        <f>+'C5'!H18/('C5'!H12+'C5'!H18+'C5'!H24)*100</f>
        <v>21.739130434782609</v>
      </c>
      <c r="I18" s="101">
        <f>+'C5'!I18/('C5'!I12+'C5'!I18+'C5'!I24)*100</f>
        <v>0</v>
      </c>
      <c r="J18" s="101">
        <f>+'C5'!J18/('C5'!J12+'C5'!J18+'C5'!J24)*100</f>
        <v>0</v>
      </c>
      <c r="K18" s="101">
        <f>+'C5'!K18/('C5'!K12+'C5'!K18+'C5'!K24)*100</f>
        <v>22.727272727272727</v>
      </c>
      <c r="L18" s="101">
        <f>+'C5'!L18/('C5'!L12+'C5'!L18+'C5'!L24)*100</f>
        <v>16.923076923076923</v>
      </c>
      <c r="M18" s="101">
        <f>+'C5'!M18/('C5'!M12+'C5'!M18+'C5'!M24)*100</f>
        <v>30.882352941176471</v>
      </c>
    </row>
    <row r="19" spans="1:13" ht="15" customHeight="1" x14ac:dyDescent="0.25">
      <c r="A19" s="138" t="s">
        <v>23</v>
      </c>
      <c r="B19" s="101">
        <f>+'C5'!B19/('C5'!B13+'C5'!B19+'C5'!B25)*100</f>
        <v>3.0674846625766872</v>
      </c>
      <c r="C19" s="101">
        <f>+'C5'!C19/('C5'!C13+'C5'!C19+'C5'!C25)*100</f>
        <v>6.3492063492063489</v>
      </c>
      <c r="D19" s="101">
        <f>+'C5'!D19/('C5'!D13+'C5'!D19+'C5'!D25)*100</f>
        <v>1.9607843137254901</v>
      </c>
      <c r="E19" s="101">
        <f>+'C5'!E19/('C5'!E13+'C5'!E19+'C5'!E25)*100</f>
        <v>15.625</v>
      </c>
      <c r="F19" s="101">
        <f>+'C5'!F19/('C5'!F13+'C5'!F19+'C5'!F25)*100</f>
        <v>0</v>
      </c>
      <c r="G19" s="101">
        <f>+'C5'!G19/('C5'!G13+'C5'!G19+'C5'!G25)*100</f>
        <v>0</v>
      </c>
      <c r="H19" s="101">
        <f>+'C5'!H19/('C5'!H13+'C5'!H19+'C5'!H25)*100</f>
        <v>3.3333333333333335</v>
      </c>
      <c r="I19" s="101">
        <f>+'C5'!I19/('C5'!I13+'C5'!I19+'C5'!I25)*100</f>
        <v>3.8961038961038961</v>
      </c>
      <c r="J19" s="101">
        <f>+'C5'!J19/('C5'!J13+'C5'!J19+'C5'!J25)*100</f>
        <v>4.3010752688172049</v>
      </c>
      <c r="K19" s="101">
        <f>+'C5'!K19/('C5'!K13+'C5'!K19+'C5'!K25)*100</f>
        <v>4.5454545454545459</v>
      </c>
      <c r="L19" s="101">
        <f>+'C5'!L19/('C5'!L13+'C5'!L19+'C5'!L25)*100</f>
        <v>10</v>
      </c>
      <c r="M19" s="101">
        <f>+'C5'!M19/('C5'!M13+'C5'!M19+'C5'!M25)*100</f>
        <v>6.0975609756097562</v>
      </c>
    </row>
    <row r="20" spans="1:13" ht="15" customHeight="1" x14ac:dyDescent="0.25">
      <c r="A20" s="4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1" spans="1:13" ht="15" customHeight="1" x14ac:dyDescent="0.25">
      <c r="A21" s="44" t="s">
        <v>16</v>
      </c>
      <c r="B21" s="104">
        <f>+'C5'!B21/('C5'!B9+'C5'!B15+'C5'!B21)*100</f>
        <v>0.28011204481792717</v>
      </c>
      <c r="C21" s="104">
        <f>+'C5'!C21/('C5'!C9+'C5'!C15+'C5'!C21)*100</f>
        <v>1.6556291390728477</v>
      </c>
      <c r="D21" s="104">
        <f>+'C5'!D21/('C5'!D9+'C5'!D15+'C5'!D21)*100</f>
        <v>1.0752688172043012</v>
      </c>
      <c r="E21" s="104">
        <f>+'C5'!E21/('C5'!E9+'C5'!E15+'C5'!E21)*100</f>
        <v>0.89285714285714279</v>
      </c>
      <c r="F21" s="104">
        <f>+'C5'!F21/('C5'!F9+'C5'!F15+'C5'!F21)*100</f>
        <v>0.53191489361702127</v>
      </c>
      <c r="G21" s="104">
        <f>+'C5'!G21/('C5'!G9+'C5'!G15+'C5'!G21)*100</f>
        <v>0.99502487562189057</v>
      </c>
      <c r="H21" s="104">
        <f>+'C5'!H21/('C5'!H9+'C5'!H15+'C5'!H21)*100</f>
        <v>0</v>
      </c>
      <c r="I21" s="104">
        <f>+'C5'!I21/('C5'!I9+'C5'!I15+'C5'!I21)*100</f>
        <v>0</v>
      </c>
      <c r="J21" s="104">
        <f>+'C5'!J21/('C5'!J9+'C5'!J15+'C5'!J21)*100</f>
        <v>0</v>
      </c>
      <c r="K21" s="104">
        <f>+'C5'!K21/('C5'!K9+'C5'!K15+'C5'!K21)*100</f>
        <v>0</v>
      </c>
      <c r="L21" s="104">
        <f>+'C5'!L21/('C5'!L9+'C5'!L15+'C5'!L21)*100</f>
        <v>0</v>
      </c>
      <c r="M21" s="104">
        <f>+'C5'!M21/('C5'!M9+'C5'!M15+'C5'!M21)*100</f>
        <v>0</v>
      </c>
    </row>
    <row r="22" spans="1:13" ht="15" customHeight="1" x14ac:dyDescent="0.25">
      <c r="A22" s="138" t="s">
        <v>20</v>
      </c>
      <c r="B22" s="101">
        <f>+'C5'!B22/('C5'!B10+'C5'!B16+'C5'!B22)*100</f>
        <v>0</v>
      </c>
      <c r="C22" s="101">
        <f>+'C5'!C22/('C5'!C10+'C5'!C16+'C5'!C22)*100</f>
        <v>8.3333333333333321</v>
      </c>
      <c r="D22" s="101">
        <f>+'C5'!D22/('C5'!D10+'C5'!D16+'C5'!D22)*100</f>
        <v>3.9215686274509802</v>
      </c>
      <c r="E22" s="101">
        <f>+'C5'!E22/('C5'!E10+'C5'!E16+'C5'!E22)*100</f>
        <v>0</v>
      </c>
      <c r="F22" s="101">
        <f>+'C5'!F22/('C5'!F10+'C5'!F16+'C5'!F22)*100</f>
        <v>0</v>
      </c>
      <c r="G22" s="101">
        <f>+'C5'!G22/('C5'!G10+'C5'!G16+'C5'!G22)*100</f>
        <v>0</v>
      </c>
      <c r="H22" s="101">
        <f>+'C5'!H22/('C5'!H10+'C5'!H16+'C5'!H22)*100</f>
        <v>0</v>
      </c>
      <c r="I22" s="101">
        <f>+'C5'!I22/('C5'!I10+'C5'!I16+'C5'!I22)*100</f>
        <v>0</v>
      </c>
      <c r="J22" s="101">
        <f>+'C5'!J22/('C5'!J10+'C5'!J16+'C5'!J22)*100</f>
        <v>0</v>
      </c>
      <c r="K22" s="101">
        <f>+'C5'!K22/('C5'!K10+'C5'!K16+'C5'!K22)*100</f>
        <v>0</v>
      </c>
      <c r="L22" s="101">
        <f>+'C5'!L22/('C5'!L10+'C5'!L16+'C5'!L22)*100</f>
        <v>0</v>
      </c>
      <c r="M22" s="101">
        <f>+'C5'!M22/('C5'!M10+'C5'!M16+'C5'!M22)*100</f>
        <v>0</v>
      </c>
    </row>
    <row r="23" spans="1:13" ht="15" customHeight="1" x14ac:dyDescent="0.25">
      <c r="A23" s="138" t="s">
        <v>21</v>
      </c>
      <c r="B23" s="101">
        <f>+'C5'!B23/('C5'!B11+'C5'!B17+'C5'!B23)*100</f>
        <v>2</v>
      </c>
      <c r="C23" s="101">
        <f>+'C5'!C23/('C5'!C11+'C5'!C17+'C5'!C23)*100</f>
        <v>0</v>
      </c>
      <c r="D23" s="101">
        <f>+'C5'!D23/('C5'!D11+'C5'!D17+'C5'!D23)*100</f>
        <v>2.2222222222222223</v>
      </c>
      <c r="E23" s="101">
        <f>+'C5'!E23/('C5'!E11+'C5'!E17+'C5'!E23)*100</f>
        <v>1.8867924528301887</v>
      </c>
      <c r="F23" s="101">
        <f>+'C5'!F23/('C5'!F11+'C5'!F17+'C5'!F23)*100</f>
        <v>3.225806451612903</v>
      </c>
      <c r="G23" s="101">
        <f>+'C5'!G23/('C5'!G11+'C5'!G17+'C5'!G23)*100</f>
        <v>0</v>
      </c>
      <c r="H23" s="101">
        <f>+'C5'!H23/('C5'!H11+'C5'!H17+'C5'!H23)*100</f>
        <v>0</v>
      </c>
      <c r="I23" s="101">
        <f>+'C5'!I23/('C5'!I11+'C5'!I17+'C5'!I23)*100</f>
        <v>0</v>
      </c>
      <c r="J23" s="101">
        <f>+'C5'!J23/('C5'!J11+'C5'!J17+'C5'!J23)*100</f>
        <v>0</v>
      </c>
      <c r="K23" s="101">
        <f>+'C5'!K23/('C5'!K11+'C5'!K17+'C5'!K23)*100</f>
        <v>0</v>
      </c>
      <c r="L23" s="101">
        <f>+'C5'!L23/('C5'!L11+'C5'!L17+'C5'!L23)*100</f>
        <v>0</v>
      </c>
      <c r="M23" s="101">
        <f>+'C5'!M23/('C5'!M11+'C5'!M17+'C5'!M23)*100</f>
        <v>0</v>
      </c>
    </row>
    <row r="24" spans="1:13" ht="15" customHeight="1" x14ac:dyDescent="0.25">
      <c r="A24" s="138" t="s">
        <v>22</v>
      </c>
      <c r="B24" s="101">
        <f>+'C5'!B24/('C5'!B12+'C5'!B18+'C5'!B24)*100</f>
        <v>0</v>
      </c>
      <c r="C24" s="101">
        <f>+'C5'!C24/('C5'!C12+'C5'!C18+'C5'!C24)*100</f>
        <v>1.4492753623188406</v>
      </c>
      <c r="D24" s="101">
        <f>+'C5'!D24/('C5'!D12+'C5'!D18+'C5'!D24)*100</f>
        <v>0</v>
      </c>
      <c r="E24" s="101">
        <f>+'C5'!E24/('C5'!E12+'C5'!E18+'C5'!E24)*100</f>
        <v>1.7241379310344827</v>
      </c>
      <c r="F24" s="101">
        <f>+'C5'!F24/('C5'!F12+'C5'!F18+'C5'!F24)*100</f>
        <v>0</v>
      </c>
      <c r="G24" s="101">
        <f>+'C5'!G24/('C5'!G12+'C5'!G18+'C5'!G24)*100</f>
        <v>2</v>
      </c>
      <c r="H24" s="101">
        <f>+'C5'!H24/('C5'!H12+'C5'!H18+'C5'!H24)*100</f>
        <v>0</v>
      </c>
      <c r="I24" s="101">
        <f>+'C5'!I24/('C5'!I12+'C5'!I18+'C5'!I24)*100</f>
        <v>0</v>
      </c>
      <c r="J24" s="101">
        <f>+'C5'!J24/('C5'!J12+'C5'!J18+'C5'!J24)*100</f>
        <v>0</v>
      </c>
      <c r="K24" s="101">
        <f>+'C5'!K24/('C5'!K12+'C5'!K18+'C5'!K24)*100</f>
        <v>0</v>
      </c>
      <c r="L24" s="101">
        <f>+'C5'!L24/('C5'!L12+'C5'!L18+'C5'!L24)*100</f>
        <v>0</v>
      </c>
      <c r="M24" s="101">
        <f>+'C5'!M24/('C5'!M12+'C5'!M18+'C5'!M24)*100</f>
        <v>0</v>
      </c>
    </row>
    <row r="25" spans="1:13" ht="15" customHeight="1" thickBot="1" x14ac:dyDescent="0.3">
      <c r="A25" s="140" t="s">
        <v>23</v>
      </c>
      <c r="B25" s="102">
        <f>+'C5'!B25/('C5'!B13+'C5'!B19+'C5'!B25)*100</f>
        <v>0</v>
      </c>
      <c r="C25" s="102">
        <f>+'C5'!C25/('C5'!C13+'C5'!C19+'C5'!C25)*100</f>
        <v>0</v>
      </c>
      <c r="D25" s="102">
        <f>+'C5'!D25/('C5'!D13+'C5'!D19+'C5'!D25)*100</f>
        <v>0</v>
      </c>
      <c r="E25" s="102">
        <f>+'C5'!E25/('C5'!E13+'C5'!E19+'C5'!E25)*100</f>
        <v>0</v>
      </c>
      <c r="F25" s="102">
        <f>+'C5'!F25/('C5'!F13+'C5'!F19+'C5'!F25)*100</f>
        <v>0</v>
      </c>
      <c r="G25" s="102">
        <f>+'C5'!G25/('C5'!G13+'C5'!G19+'C5'!G25)*100</f>
        <v>1.2820512820512819</v>
      </c>
      <c r="H25" s="102">
        <f>+'C5'!H25/('C5'!H13+'C5'!H19+'C5'!H25)*100</f>
        <v>0</v>
      </c>
      <c r="I25" s="102">
        <f>+'C5'!I25/('C5'!I13+'C5'!I19+'C5'!I25)*100</f>
        <v>0</v>
      </c>
      <c r="J25" s="102">
        <f>+'C5'!J25/('C5'!J13+'C5'!J19+'C5'!J25)*100</f>
        <v>0</v>
      </c>
      <c r="K25" s="102">
        <f>+'C5'!K25/('C5'!K13+'C5'!K19+'C5'!K25)*100</f>
        <v>0</v>
      </c>
      <c r="L25" s="102">
        <f>+'C5'!L25/('C5'!L13+'C5'!L19+'C5'!L25)*100</f>
        <v>0</v>
      </c>
      <c r="M25" s="102">
        <f>+'C5'!M25/('C5'!M13+'C5'!M19+'C5'!M25)*100</f>
        <v>0</v>
      </c>
    </row>
    <row r="26" spans="1:13" ht="15" customHeight="1" x14ac:dyDescent="0.25">
      <c r="A26" s="249" t="s">
        <v>465</v>
      </c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</row>
    <row r="27" spans="1:13" ht="15" customHeight="1" x14ac:dyDescent="0.25">
      <c r="A27" s="249" t="s">
        <v>400</v>
      </c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</row>
  </sheetData>
  <mergeCells count="9">
    <mergeCell ref="A5:M5"/>
    <mergeCell ref="A26:M26"/>
    <mergeCell ref="A27:M27"/>
    <mergeCell ref="N1:O2"/>
    <mergeCell ref="A1:M1"/>
    <mergeCell ref="A2:M2"/>
    <mergeCell ref="N3:AJ3"/>
    <mergeCell ref="A4:M4"/>
    <mergeCell ref="A3:M3"/>
  </mergeCells>
  <hyperlinks>
    <hyperlink ref="N1" r:id="rId1" location="INDICE!A1"/>
    <hyperlink ref="N1:O2" location="INDICE!A1" display="INDICE"/>
  </hyperlinks>
  <printOptions horizontalCentered="1"/>
  <pageMargins left="0.59055118110236227" right="0.59055118110236227" top="0.59055118110236227" bottom="0.59055118110236227" header="0" footer="0"/>
  <pageSetup fitToHeight="2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/>
  <dimension ref="A1:O66"/>
  <sheetViews>
    <sheetView showGridLines="0" zoomScaleNormal="100" zoomScaleSheetLayoutView="100" workbookViewId="0">
      <selection activeCell="O14" sqref="O14"/>
    </sheetView>
  </sheetViews>
  <sheetFormatPr baseColWidth="10" defaultColWidth="12.140625" defaultRowHeight="15" customHeight="1" x14ac:dyDescent="0.25"/>
  <cols>
    <col min="1" max="1" width="28.7109375" style="87" customWidth="1"/>
    <col min="2" max="13" width="8.28515625" style="87" customWidth="1"/>
    <col min="14" max="15" width="11.42578125" style="17" customWidth="1"/>
    <col min="16" max="248" width="12.140625" style="87"/>
    <col min="249" max="249" width="22.28515625" style="87" customWidth="1"/>
    <col min="250" max="265" width="8.5703125" style="87" customWidth="1"/>
    <col min="266" max="504" width="12.140625" style="87"/>
    <col min="505" max="505" width="22.28515625" style="87" customWidth="1"/>
    <col min="506" max="521" width="8.5703125" style="87" customWidth="1"/>
    <col min="522" max="760" width="12.140625" style="87"/>
    <col min="761" max="761" width="22.28515625" style="87" customWidth="1"/>
    <col min="762" max="777" width="8.5703125" style="87" customWidth="1"/>
    <col min="778" max="1016" width="12.140625" style="87"/>
    <col min="1017" max="1017" width="22.28515625" style="87" customWidth="1"/>
    <col min="1018" max="1033" width="8.5703125" style="87" customWidth="1"/>
    <col min="1034" max="1272" width="12.140625" style="87"/>
    <col min="1273" max="1273" width="22.28515625" style="87" customWidth="1"/>
    <col min="1274" max="1289" width="8.5703125" style="87" customWidth="1"/>
    <col min="1290" max="1528" width="12.140625" style="87"/>
    <col min="1529" max="1529" width="22.28515625" style="87" customWidth="1"/>
    <col min="1530" max="1545" width="8.5703125" style="87" customWidth="1"/>
    <col min="1546" max="1784" width="12.140625" style="87"/>
    <col min="1785" max="1785" width="22.28515625" style="87" customWidth="1"/>
    <col min="1786" max="1801" width="8.5703125" style="87" customWidth="1"/>
    <col min="1802" max="2040" width="12.140625" style="87"/>
    <col min="2041" max="2041" width="22.28515625" style="87" customWidth="1"/>
    <col min="2042" max="2057" width="8.5703125" style="87" customWidth="1"/>
    <col min="2058" max="2296" width="12.140625" style="87"/>
    <col min="2297" max="2297" width="22.28515625" style="87" customWidth="1"/>
    <col min="2298" max="2313" width="8.5703125" style="87" customWidth="1"/>
    <col min="2314" max="2552" width="12.140625" style="87"/>
    <col min="2553" max="2553" width="22.28515625" style="87" customWidth="1"/>
    <col min="2554" max="2569" width="8.5703125" style="87" customWidth="1"/>
    <col min="2570" max="2808" width="12.140625" style="87"/>
    <col min="2809" max="2809" width="22.28515625" style="87" customWidth="1"/>
    <col min="2810" max="2825" width="8.5703125" style="87" customWidth="1"/>
    <col min="2826" max="3064" width="12.140625" style="87"/>
    <col min="3065" max="3065" width="22.28515625" style="87" customWidth="1"/>
    <col min="3066" max="3081" width="8.5703125" style="87" customWidth="1"/>
    <col min="3082" max="3320" width="12.140625" style="87"/>
    <col min="3321" max="3321" width="22.28515625" style="87" customWidth="1"/>
    <col min="3322" max="3337" width="8.5703125" style="87" customWidth="1"/>
    <col min="3338" max="3576" width="12.140625" style="87"/>
    <col min="3577" max="3577" width="22.28515625" style="87" customWidth="1"/>
    <col min="3578" max="3593" width="8.5703125" style="87" customWidth="1"/>
    <col min="3594" max="3832" width="12.140625" style="87"/>
    <col min="3833" max="3833" width="22.28515625" style="87" customWidth="1"/>
    <col min="3834" max="3849" width="8.5703125" style="87" customWidth="1"/>
    <col min="3850" max="4088" width="12.140625" style="87"/>
    <col min="4089" max="4089" width="22.28515625" style="87" customWidth="1"/>
    <col min="4090" max="4105" width="8.5703125" style="87" customWidth="1"/>
    <col min="4106" max="4344" width="12.140625" style="87"/>
    <col min="4345" max="4345" width="22.28515625" style="87" customWidth="1"/>
    <col min="4346" max="4361" width="8.5703125" style="87" customWidth="1"/>
    <col min="4362" max="4600" width="12.140625" style="87"/>
    <col min="4601" max="4601" width="22.28515625" style="87" customWidth="1"/>
    <col min="4602" max="4617" width="8.5703125" style="87" customWidth="1"/>
    <col min="4618" max="4856" width="12.140625" style="87"/>
    <col min="4857" max="4857" width="22.28515625" style="87" customWidth="1"/>
    <col min="4858" max="4873" width="8.5703125" style="87" customWidth="1"/>
    <col min="4874" max="5112" width="12.140625" style="87"/>
    <col min="5113" max="5113" width="22.28515625" style="87" customWidth="1"/>
    <col min="5114" max="5129" width="8.5703125" style="87" customWidth="1"/>
    <col min="5130" max="5368" width="12.140625" style="87"/>
    <col min="5369" max="5369" width="22.28515625" style="87" customWidth="1"/>
    <col min="5370" max="5385" width="8.5703125" style="87" customWidth="1"/>
    <col min="5386" max="5624" width="12.140625" style="87"/>
    <col min="5625" max="5625" width="22.28515625" style="87" customWidth="1"/>
    <col min="5626" max="5641" width="8.5703125" style="87" customWidth="1"/>
    <col min="5642" max="5880" width="12.140625" style="87"/>
    <col min="5881" max="5881" width="22.28515625" style="87" customWidth="1"/>
    <col min="5882" max="5897" width="8.5703125" style="87" customWidth="1"/>
    <col min="5898" max="6136" width="12.140625" style="87"/>
    <col min="6137" max="6137" width="22.28515625" style="87" customWidth="1"/>
    <col min="6138" max="6153" width="8.5703125" style="87" customWidth="1"/>
    <col min="6154" max="6392" width="12.140625" style="87"/>
    <col min="6393" max="6393" width="22.28515625" style="87" customWidth="1"/>
    <col min="6394" max="6409" width="8.5703125" style="87" customWidth="1"/>
    <col min="6410" max="6648" width="12.140625" style="87"/>
    <col min="6649" max="6649" width="22.28515625" style="87" customWidth="1"/>
    <col min="6650" max="6665" width="8.5703125" style="87" customWidth="1"/>
    <col min="6666" max="6904" width="12.140625" style="87"/>
    <col min="6905" max="6905" width="22.28515625" style="87" customWidth="1"/>
    <col min="6906" max="6921" width="8.5703125" style="87" customWidth="1"/>
    <col min="6922" max="7160" width="12.140625" style="87"/>
    <col min="7161" max="7161" width="22.28515625" style="87" customWidth="1"/>
    <col min="7162" max="7177" width="8.5703125" style="87" customWidth="1"/>
    <col min="7178" max="7416" width="12.140625" style="87"/>
    <col min="7417" max="7417" width="22.28515625" style="87" customWidth="1"/>
    <col min="7418" max="7433" width="8.5703125" style="87" customWidth="1"/>
    <col min="7434" max="7672" width="12.140625" style="87"/>
    <col min="7673" max="7673" width="22.28515625" style="87" customWidth="1"/>
    <col min="7674" max="7689" width="8.5703125" style="87" customWidth="1"/>
    <col min="7690" max="7928" width="12.140625" style="87"/>
    <col min="7929" max="7929" width="22.28515625" style="87" customWidth="1"/>
    <col min="7930" max="7945" width="8.5703125" style="87" customWidth="1"/>
    <col min="7946" max="8184" width="12.140625" style="87"/>
    <col min="8185" max="8185" width="22.28515625" style="87" customWidth="1"/>
    <col min="8186" max="8201" width="8.5703125" style="87" customWidth="1"/>
    <col min="8202" max="8440" width="12.140625" style="87"/>
    <col min="8441" max="8441" width="22.28515625" style="87" customWidth="1"/>
    <col min="8442" max="8457" width="8.5703125" style="87" customWidth="1"/>
    <col min="8458" max="8696" width="12.140625" style="87"/>
    <col min="8697" max="8697" width="22.28515625" style="87" customWidth="1"/>
    <col min="8698" max="8713" width="8.5703125" style="87" customWidth="1"/>
    <col min="8714" max="8952" width="12.140625" style="87"/>
    <col min="8953" max="8953" width="22.28515625" style="87" customWidth="1"/>
    <col min="8954" max="8969" width="8.5703125" style="87" customWidth="1"/>
    <col min="8970" max="9208" width="12.140625" style="87"/>
    <col min="9209" max="9209" width="22.28515625" style="87" customWidth="1"/>
    <col min="9210" max="9225" width="8.5703125" style="87" customWidth="1"/>
    <col min="9226" max="9464" width="12.140625" style="87"/>
    <col min="9465" max="9465" width="22.28515625" style="87" customWidth="1"/>
    <col min="9466" max="9481" width="8.5703125" style="87" customWidth="1"/>
    <col min="9482" max="9720" width="12.140625" style="87"/>
    <col min="9721" max="9721" width="22.28515625" style="87" customWidth="1"/>
    <col min="9722" max="9737" width="8.5703125" style="87" customWidth="1"/>
    <col min="9738" max="9976" width="12.140625" style="87"/>
    <col min="9977" max="9977" width="22.28515625" style="87" customWidth="1"/>
    <col min="9978" max="9993" width="8.5703125" style="87" customWidth="1"/>
    <col min="9994" max="10232" width="12.140625" style="87"/>
    <col min="10233" max="10233" width="22.28515625" style="87" customWidth="1"/>
    <col min="10234" max="10249" width="8.5703125" style="87" customWidth="1"/>
    <col min="10250" max="10488" width="12.140625" style="87"/>
    <col min="10489" max="10489" width="22.28515625" style="87" customWidth="1"/>
    <col min="10490" max="10505" width="8.5703125" style="87" customWidth="1"/>
    <col min="10506" max="10744" width="12.140625" style="87"/>
    <col min="10745" max="10745" width="22.28515625" style="87" customWidth="1"/>
    <col min="10746" max="10761" width="8.5703125" style="87" customWidth="1"/>
    <col min="10762" max="11000" width="12.140625" style="87"/>
    <col min="11001" max="11001" width="22.28515625" style="87" customWidth="1"/>
    <col min="11002" max="11017" width="8.5703125" style="87" customWidth="1"/>
    <col min="11018" max="11256" width="12.140625" style="87"/>
    <col min="11257" max="11257" width="22.28515625" style="87" customWidth="1"/>
    <col min="11258" max="11273" width="8.5703125" style="87" customWidth="1"/>
    <col min="11274" max="11512" width="12.140625" style="87"/>
    <col min="11513" max="11513" width="22.28515625" style="87" customWidth="1"/>
    <col min="11514" max="11529" width="8.5703125" style="87" customWidth="1"/>
    <col min="11530" max="11768" width="12.140625" style="87"/>
    <col min="11769" max="11769" width="22.28515625" style="87" customWidth="1"/>
    <col min="11770" max="11785" width="8.5703125" style="87" customWidth="1"/>
    <col min="11786" max="12024" width="12.140625" style="87"/>
    <col min="12025" max="12025" width="22.28515625" style="87" customWidth="1"/>
    <col min="12026" max="12041" width="8.5703125" style="87" customWidth="1"/>
    <col min="12042" max="12280" width="12.140625" style="87"/>
    <col min="12281" max="12281" width="22.28515625" style="87" customWidth="1"/>
    <col min="12282" max="12297" width="8.5703125" style="87" customWidth="1"/>
    <col min="12298" max="12536" width="12.140625" style="87"/>
    <col min="12537" max="12537" width="22.28515625" style="87" customWidth="1"/>
    <col min="12538" max="12553" width="8.5703125" style="87" customWidth="1"/>
    <col min="12554" max="12792" width="12.140625" style="87"/>
    <col min="12793" max="12793" width="22.28515625" style="87" customWidth="1"/>
    <col min="12794" max="12809" width="8.5703125" style="87" customWidth="1"/>
    <col min="12810" max="13048" width="12.140625" style="87"/>
    <col min="13049" max="13049" width="22.28515625" style="87" customWidth="1"/>
    <col min="13050" max="13065" width="8.5703125" style="87" customWidth="1"/>
    <col min="13066" max="13304" width="12.140625" style="87"/>
    <col min="13305" max="13305" width="22.28515625" style="87" customWidth="1"/>
    <col min="13306" max="13321" width="8.5703125" style="87" customWidth="1"/>
    <col min="13322" max="13560" width="12.140625" style="87"/>
    <col min="13561" max="13561" width="22.28515625" style="87" customWidth="1"/>
    <col min="13562" max="13577" width="8.5703125" style="87" customWidth="1"/>
    <col min="13578" max="13816" width="12.140625" style="87"/>
    <col min="13817" max="13817" width="22.28515625" style="87" customWidth="1"/>
    <col min="13818" max="13833" width="8.5703125" style="87" customWidth="1"/>
    <col min="13834" max="14072" width="12.140625" style="87"/>
    <col min="14073" max="14073" width="22.28515625" style="87" customWidth="1"/>
    <col min="14074" max="14089" width="8.5703125" style="87" customWidth="1"/>
    <col min="14090" max="14328" width="12.140625" style="87"/>
    <col min="14329" max="14329" width="22.28515625" style="87" customWidth="1"/>
    <col min="14330" max="14345" width="8.5703125" style="87" customWidth="1"/>
    <col min="14346" max="14584" width="12.140625" style="87"/>
    <col min="14585" max="14585" width="22.28515625" style="87" customWidth="1"/>
    <col min="14586" max="14601" width="8.5703125" style="87" customWidth="1"/>
    <col min="14602" max="14840" width="12.140625" style="87"/>
    <col min="14841" max="14841" width="22.28515625" style="87" customWidth="1"/>
    <col min="14842" max="14857" width="8.5703125" style="87" customWidth="1"/>
    <col min="14858" max="15096" width="12.140625" style="87"/>
    <col min="15097" max="15097" width="22.28515625" style="87" customWidth="1"/>
    <col min="15098" max="15113" width="8.5703125" style="87" customWidth="1"/>
    <col min="15114" max="15352" width="12.140625" style="87"/>
    <col min="15353" max="15353" width="22.28515625" style="87" customWidth="1"/>
    <col min="15354" max="15369" width="8.5703125" style="87" customWidth="1"/>
    <col min="15370" max="15608" width="12.140625" style="87"/>
    <col min="15609" max="15609" width="22.28515625" style="87" customWidth="1"/>
    <col min="15610" max="15625" width="8.5703125" style="87" customWidth="1"/>
    <col min="15626" max="15864" width="12.140625" style="87"/>
    <col min="15865" max="15865" width="22.28515625" style="87" customWidth="1"/>
    <col min="15866" max="15881" width="8.5703125" style="87" customWidth="1"/>
    <col min="15882" max="16120" width="12.140625" style="87"/>
    <col min="16121" max="16121" width="22.28515625" style="87" customWidth="1"/>
    <col min="16122" max="16137" width="8.5703125" style="87" customWidth="1"/>
    <col min="16138" max="16384" width="12.140625" style="87"/>
  </cols>
  <sheetData>
    <row r="1" spans="1:15" s="86" customFormat="1" ht="15" customHeight="1" x14ac:dyDescent="0.25">
      <c r="A1" s="252" t="s">
        <v>354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28"/>
      <c r="O1" s="128"/>
    </row>
    <row r="2" spans="1:15" s="86" customFormat="1" ht="15" customHeight="1" x14ac:dyDescent="0.25">
      <c r="A2" s="252" t="s">
        <v>24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5" s="86" customFormat="1" ht="15" customHeight="1" x14ac:dyDescent="0.25">
      <c r="A3" s="252" t="s">
        <v>184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5" s="86" customFormat="1" ht="15" customHeight="1" x14ac:dyDescent="0.25">
      <c r="A4" s="252" t="s">
        <v>561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128"/>
      <c r="O4" s="128"/>
    </row>
    <row r="5" spans="1:15" s="86" customFormat="1" ht="15" customHeight="1" x14ac:dyDescent="0.25">
      <c r="A5" s="97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17"/>
      <c r="O5" s="17"/>
    </row>
    <row r="6" spans="1:15" ht="20.100000000000001" customHeight="1" x14ac:dyDescent="0.25">
      <c r="A6" s="103" t="s">
        <v>25</v>
      </c>
      <c r="B6" s="98">
        <v>2010</v>
      </c>
      <c r="C6" s="98">
        <v>2011</v>
      </c>
      <c r="D6" s="98">
        <v>2012</v>
      </c>
      <c r="E6" s="98">
        <v>2013</v>
      </c>
      <c r="F6" s="98">
        <v>2014</v>
      </c>
      <c r="G6" s="98">
        <v>2015</v>
      </c>
      <c r="H6" s="98">
        <v>2016</v>
      </c>
      <c r="I6" s="98">
        <v>2017</v>
      </c>
      <c r="J6" s="98">
        <v>2018</v>
      </c>
      <c r="K6" s="98">
        <v>2019</v>
      </c>
      <c r="L6" s="98">
        <v>2020</v>
      </c>
      <c r="M6" s="98">
        <v>2021</v>
      </c>
    </row>
    <row r="7" spans="1:15" s="17" customFormat="1" ht="6.95" customHeight="1" x14ac:dyDescent="0.25">
      <c r="A7" s="18"/>
    </row>
    <row r="8" spans="1:15" ht="15" customHeight="1" x14ac:dyDescent="0.25">
      <c r="A8" s="88" t="s">
        <v>193</v>
      </c>
      <c r="B8" s="253" t="s">
        <v>4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O8" s="19"/>
    </row>
    <row r="9" spans="1:15" ht="15" customHeight="1" x14ac:dyDescent="0.25">
      <c r="A9" s="198" t="s">
        <v>343</v>
      </c>
      <c r="B9" s="133">
        <f t="shared" ref="B9:I9" si="0">B15+B21+B27</f>
        <v>282217</v>
      </c>
      <c r="C9" s="133">
        <f t="shared" si="0"/>
        <v>284188</v>
      </c>
      <c r="D9" s="133">
        <f t="shared" si="0"/>
        <v>287019</v>
      </c>
      <c r="E9" s="133">
        <f t="shared" si="0"/>
        <v>291732</v>
      </c>
      <c r="F9" s="133">
        <f t="shared" si="0"/>
        <v>299974</v>
      </c>
      <c r="G9" s="133">
        <f t="shared" si="0"/>
        <v>299807</v>
      </c>
      <c r="H9" s="133">
        <f t="shared" si="0"/>
        <v>299388</v>
      </c>
      <c r="I9" s="133">
        <f t="shared" si="0"/>
        <v>302214</v>
      </c>
      <c r="J9" s="133">
        <f t="shared" ref="J9:K9" si="1">J15+J21+J27</f>
        <v>310457</v>
      </c>
      <c r="K9" s="133">
        <f t="shared" si="1"/>
        <v>323804</v>
      </c>
      <c r="L9" s="133">
        <f t="shared" ref="L9:M9" si="2">L15+L21+L27</f>
        <v>334425</v>
      </c>
      <c r="M9" s="133">
        <f t="shared" si="2"/>
        <v>348889</v>
      </c>
    </row>
    <row r="10" spans="1:15" ht="15" customHeight="1" x14ac:dyDescent="0.25">
      <c r="A10" s="198" t="s">
        <v>12</v>
      </c>
      <c r="B10" s="121">
        <f t="shared" ref="B10:I10" si="3">B16+B22+B28</f>
        <v>158590</v>
      </c>
      <c r="C10" s="121">
        <f t="shared" si="3"/>
        <v>163026</v>
      </c>
      <c r="D10" s="121">
        <f t="shared" si="3"/>
        <v>165334</v>
      </c>
      <c r="E10" s="121">
        <f t="shared" si="3"/>
        <v>168815</v>
      </c>
      <c r="F10" s="121">
        <f t="shared" si="3"/>
        <v>177502</v>
      </c>
      <c r="G10" s="121">
        <f t="shared" si="3"/>
        <v>178068</v>
      </c>
      <c r="H10" s="121">
        <f t="shared" si="3"/>
        <v>182680</v>
      </c>
      <c r="I10" s="121">
        <f t="shared" si="3"/>
        <v>188870</v>
      </c>
      <c r="J10" s="121">
        <f t="shared" ref="J10:K10" si="4">J16+J22+J28</f>
        <v>277408</v>
      </c>
      <c r="K10" s="121">
        <f t="shared" si="4"/>
        <v>247071</v>
      </c>
      <c r="L10" s="121">
        <f t="shared" ref="L10:M10" si="5">L16+L22+L28</f>
        <v>273302</v>
      </c>
      <c r="M10" s="121">
        <f t="shared" si="5"/>
        <v>263496</v>
      </c>
    </row>
    <row r="11" spans="1:15" ht="15" customHeight="1" x14ac:dyDescent="0.25">
      <c r="A11" s="198" t="s">
        <v>15</v>
      </c>
      <c r="B11" s="121">
        <f t="shared" ref="B11:I11" si="6">B17+B23+B29</f>
        <v>97882</v>
      </c>
      <c r="C11" s="121">
        <f t="shared" si="6"/>
        <v>96953</v>
      </c>
      <c r="D11" s="121">
        <f t="shared" si="6"/>
        <v>96690</v>
      </c>
      <c r="E11" s="121">
        <f t="shared" si="6"/>
        <v>96512</v>
      </c>
      <c r="F11" s="121">
        <f t="shared" si="6"/>
        <v>93242</v>
      </c>
      <c r="G11" s="121">
        <f t="shared" si="6"/>
        <v>90913</v>
      </c>
      <c r="H11" s="121">
        <f t="shared" si="6"/>
        <v>86722</v>
      </c>
      <c r="I11" s="121">
        <f t="shared" si="6"/>
        <v>84753</v>
      </c>
      <c r="J11" s="121">
        <f t="shared" ref="J11:K11" si="7">J17+J23+J29</f>
        <v>33043</v>
      </c>
      <c r="K11" s="121">
        <f t="shared" si="7"/>
        <v>76733</v>
      </c>
      <c r="L11" s="121">
        <f t="shared" ref="L11:M11" si="8">L17+L23+L29</f>
        <v>61123</v>
      </c>
      <c r="M11" s="121">
        <f t="shared" si="8"/>
        <v>85364</v>
      </c>
    </row>
    <row r="12" spans="1:15" ht="15" customHeight="1" x14ac:dyDescent="0.25">
      <c r="A12" s="198" t="s">
        <v>16</v>
      </c>
      <c r="B12" s="121">
        <f t="shared" ref="B12:I12" si="9">B18+B24+B30</f>
        <v>25745</v>
      </c>
      <c r="C12" s="121">
        <f t="shared" si="9"/>
        <v>24209</v>
      </c>
      <c r="D12" s="121">
        <f t="shared" si="9"/>
        <v>24995</v>
      </c>
      <c r="E12" s="121">
        <f t="shared" si="9"/>
        <v>26405</v>
      </c>
      <c r="F12" s="121">
        <f t="shared" si="9"/>
        <v>29230</v>
      </c>
      <c r="G12" s="121">
        <f t="shared" si="9"/>
        <v>30826</v>
      </c>
      <c r="H12" s="121">
        <f t="shared" si="9"/>
        <v>29986</v>
      </c>
      <c r="I12" s="121">
        <f t="shared" si="9"/>
        <v>28591</v>
      </c>
      <c r="J12" s="37">
        <f t="shared" ref="J12:K12" si="10">J18+J24+J30</f>
        <v>6</v>
      </c>
      <c r="K12" s="121">
        <f t="shared" si="10"/>
        <v>0</v>
      </c>
      <c r="L12" s="37">
        <f t="shared" ref="L12:M12" si="11">L18+L24+L30</f>
        <v>0</v>
      </c>
      <c r="M12" s="37">
        <f t="shared" si="11"/>
        <v>29</v>
      </c>
    </row>
    <row r="13" spans="1:15" ht="6.95" customHeight="1" x14ac:dyDescent="0.25">
      <c r="A13" s="90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</row>
    <row r="14" spans="1:15" ht="15" customHeight="1" x14ac:dyDescent="0.25">
      <c r="A14" s="88" t="s">
        <v>9</v>
      </c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5" ht="15" customHeight="1" x14ac:dyDescent="0.25">
      <c r="A15" s="198" t="s">
        <v>343</v>
      </c>
      <c r="B15" s="133">
        <f t="shared" ref="B15" si="12">SUM(B16:B18)</f>
        <v>244456</v>
      </c>
      <c r="C15" s="133">
        <f t="shared" ref="C15:H15" si="13">SUM(C16:C18)</f>
        <v>246099</v>
      </c>
      <c r="D15" s="133">
        <f t="shared" si="13"/>
        <v>248913</v>
      </c>
      <c r="E15" s="133">
        <f t="shared" si="13"/>
        <v>254059</v>
      </c>
      <c r="F15" s="133">
        <f t="shared" si="13"/>
        <v>260322</v>
      </c>
      <c r="G15" s="133">
        <f t="shared" si="13"/>
        <v>260063</v>
      </c>
      <c r="H15" s="133">
        <f t="shared" si="13"/>
        <v>259725</v>
      </c>
      <c r="I15" s="133">
        <f t="shared" ref="I15:J15" si="14">SUM(I16:I18)</f>
        <v>262922</v>
      </c>
      <c r="J15" s="133">
        <f t="shared" si="14"/>
        <v>272314</v>
      </c>
      <c r="K15" s="133">
        <f t="shared" ref="K15:M15" si="15">SUM(K16:K18)</f>
        <v>285379</v>
      </c>
      <c r="L15" s="133">
        <f t="shared" si="15"/>
        <v>296780</v>
      </c>
      <c r="M15" s="133">
        <f t="shared" si="15"/>
        <v>311781</v>
      </c>
      <c r="O15" s="201"/>
    </row>
    <row r="16" spans="1:15" ht="15" customHeight="1" x14ac:dyDescent="0.25">
      <c r="A16" s="198" t="s">
        <v>12</v>
      </c>
      <c r="B16" s="121">
        <v>132052</v>
      </c>
      <c r="C16" s="121">
        <v>135008</v>
      </c>
      <c r="D16" s="121">
        <f>77354+59089+506</f>
        <v>136949</v>
      </c>
      <c r="E16" s="121">
        <v>140001</v>
      </c>
      <c r="F16" s="121">
        <v>146796</v>
      </c>
      <c r="G16" s="121">
        <v>146966</v>
      </c>
      <c r="H16" s="121">
        <v>151368</v>
      </c>
      <c r="I16" s="121">
        <v>156809</v>
      </c>
      <c r="J16" s="121">
        <v>245419</v>
      </c>
      <c r="K16" s="121">
        <v>214486</v>
      </c>
      <c r="L16" s="121">
        <v>237321</v>
      </c>
      <c r="M16" s="121">
        <v>228502</v>
      </c>
    </row>
    <row r="17" spans="1:13" ht="15" customHeight="1" x14ac:dyDescent="0.25">
      <c r="A17" s="198" t="s">
        <v>15</v>
      </c>
      <c r="B17" s="121">
        <v>88465</v>
      </c>
      <c r="C17" s="121">
        <v>88355</v>
      </c>
      <c r="D17" s="121">
        <f>87948+419</f>
        <v>88367</v>
      </c>
      <c r="E17" s="121">
        <v>88999</v>
      </c>
      <c r="F17" s="121">
        <v>85390</v>
      </c>
      <c r="G17" s="121">
        <v>83459</v>
      </c>
      <c r="H17" s="121">
        <v>79475</v>
      </c>
      <c r="I17" s="121">
        <v>78364</v>
      </c>
      <c r="J17" s="121">
        <v>26895</v>
      </c>
      <c r="K17" s="121">
        <v>70893</v>
      </c>
      <c r="L17" s="121">
        <v>59459</v>
      </c>
      <c r="M17" s="121">
        <v>83279</v>
      </c>
    </row>
    <row r="18" spans="1:13" ht="15" customHeight="1" x14ac:dyDescent="0.25">
      <c r="A18" s="198" t="s">
        <v>16</v>
      </c>
      <c r="B18" s="121">
        <v>23939</v>
      </c>
      <c r="C18" s="121">
        <v>22736</v>
      </c>
      <c r="D18" s="121">
        <f>23380+217</f>
        <v>23597</v>
      </c>
      <c r="E18" s="121">
        <v>25059</v>
      </c>
      <c r="F18" s="121">
        <v>28136</v>
      </c>
      <c r="G18" s="121">
        <v>29638</v>
      </c>
      <c r="H18" s="121">
        <v>28882</v>
      </c>
      <c r="I18" s="121">
        <v>27749</v>
      </c>
      <c r="J18" s="121">
        <v>0</v>
      </c>
      <c r="K18" s="121">
        <v>0</v>
      </c>
      <c r="L18" s="37"/>
      <c r="M18" s="37"/>
    </row>
    <row r="19" spans="1:13" ht="6.95" customHeight="1" x14ac:dyDescent="0.25">
      <c r="A19" s="90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3" ht="15" customHeight="1" x14ac:dyDescent="0.25">
      <c r="A20" s="88" t="s">
        <v>10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 ht="15" customHeight="1" x14ac:dyDescent="0.25">
      <c r="A21" s="198" t="s">
        <v>343</v>
      </c>
      <c r="B21" s="133">
        <f t="shared" ref="B21" si="16">SUM(B22:B24)</f>
        <v>25785</v>
      </c>
      <c r="C21" s="133">
        <f>SUM(C22:C24)</f>
        <v>26397</v>
      </c>
      <c r="D21" s="133">
        <f>SUM(D22:D24)</f>
        <v>26373</v>
      </c>
      <c r="E21" s="133">
        <f>SUM(E22:E24)</f>
        <v>25908</v>
      </c>
      <c r="F21" s="133">
        <f>SUM(F22:F24)</f>
        <v>28352</v>
      </c>
      <c r="G21" s="133">
        <f>SUM(G22:G24)</f>
        <v>28075</v>
      </c>
      <c r="H21" s="133">
        <f t="shared" ref="H21:M21" si="17">H22+H23+H24</f>
        <v>28009</v>
      </c>
      <c r="I21" s="133">
        <f t="shared" si="17"/>
        <v>27857</v>
      </c>
      <c r="J21" s="133">
        <f t="shared" si="17"/>
        <v>26982</v>
      </c>
      <c r="K21" s="133">
        <f t="shared" si="17"/>
        <v>27174</v>
      </c>
      <c r="L21" s="133">
        <f t="shared" si="17"/>
        <v>26300</v>
      </c>
      <c r="M21" s="133">
        <f t="shared" si="17"/>
        <v>25594</v>
      </c>
    </row>
    <row r="22" spans="1:13" ht="15" customHeight="1" x14ac:dyDescent="0.25">
      <c r="A22" s="198" t="s">
        <v>12</v>
      </c>
      <c r="B22" s="121">
        <v>18319</v>
      </c>
      <c r="C22" s="121">
        <v>19641</v>
      </c>
      <c r="D22" s="121">
        <v>19952</v>
      </c>
      <c r="E22" s="121">
        <v>20263</v>
      </c>
      <c r="F22" s="121">
        <v>22492</v>
      </c>
      <c r="G22" s="121">
        <v>22382</v>
      </c>
      <c r="H22" s="121">
        <v>22590</v>
      </c>
      <c r="I22" s="121">
        <v>23242</v>
      </c>
      <c r="J22" s="121">
        <v>23424</v>
      </c>
      <c r="K22" s="121">
        <v>23942</v>
      </c>
      <c r="L22" s="121">
        <v>25277</v>
      </c>
      <c r="M22" s="121">
        <v>24221</v>
      </c>
    </row>
    <row r="23" spans="1:13" ht="15" customHeight="1" x14ac:dyDescent="0.25">
      <c r="A23" s="198" t="s">
        <v>15</v>
      </c>
      <c r="B23" s="121">
        <v>6434</v>
      </c>
      <c r="C23" s="121">
        <v>5864</v>
      </c>
      <c r="D23" s="121">
        <v>5676</v>
      </c>
      <c r="E23" s="121">
        <v>4969</v>
      </c>
      <c r="F23" s="121">
        <v>5291</v>
      </c>
      <c r="G23" s="121">
        <v>5006</v>
      </c>
      <c r="H23" s="121">
        <v>4890</v>
      </c>
      <c r="I23" s="121">
        <v>4170</v>
      </c>
      <c r="J23" s="121">
        <v>3552</v>
      </c>
      <c r="K23" s="121">
        <v>3232</v>
      </c>
      <c r="L23" s="121">
        <v>1023</v>
      </c>
      <c r="M23" s="121">
        <v>1373</v>
      </c>
    </row>
    <row r="24" spans="1:13" ht="15" customHeight="1" x14ac:dyDescent="0.25">
      <c r="A24" s="198" t="s">
        <v>16</v>
      </c>
      <c r="B24" s="121">
        <v>1032</v>
      </c>
      <c r="C24" s="37">
        <v>892</v>
      </c>
      <c r="D24" s="37">
        <v>745</v>
      </c>
      <c r="E24" s="37">
        <v>676</v>
      </c>
      <c r="F24" s="37">
        <v>569</v>
      </c>
      <c r="G24" s="37">
        <v>687</v>
      </c>
      <c r="H24" s="37">
        <v>529</v>
      </c>
      <c r="I24" s="37">
        <v>445</v>
      </c>
      <c r="J24" s="37">
        <v>6</v>
      </c>
      <c r="K24" s="37">
        <v>0</v>
      </c>
      <c r="L24" s="37"/>
      <c r="M24" s="37"/>
    </row>
    <row r="25" spans="1:13" ht="6.95" customHeight="1" x14ac:dyDescent="0.25">
      <c r="A25" s="9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 ht="15" customHeight="1" x14ac:dyDescent="0.25">
      <c r="A26" s="88" t="s">
        <v>180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</row>
    <row r="27" spans="1:13" ht="15" customHeight="1" x14ac:dyDescent="0.25">
      <c r="A27" s="198" t="s">
        <v>343</v>
      </c>
      <c r="B27" s="133">
        <f t="shared" ref="B27" si="18">SUM(B28:B30)</f>
        <v>11976</v>
      </c>
      <c r="C27" s="133">
        <f t="shared" ref="C27:H27" si="19">SUM(C28:C30)</f>
        <v>11692</v>
      </c>
      <c r="D27" s="133">
        <f t="shared" si="19"/>
        <v>11733</v>
      </c>
      <c r="E27" s="133">
        <f t="shared" si="19"/>
        <v>11765</v>
      </c>
      <c r="F27" s="133">
        <f t="shared" si="19"/>
        <v>11300</v>
      </c>
      <c r="G27" s="133">
        <f t="shared" si="19"/>
        <v>11669</v>
      </c>
      <c r="H27" s="133">
        <f t="shared" si="19"/>
        <v>11654</v>
      </c>
      <c r="I27" s="133">
        <f t="shared" ref="I27:J27" si="20">SUM(I28:I30)</f>
        <v>11435</v>
      </c>
      <c r="J27" s="133">
        <f t="shared" si="20"/>
        <v>11161</v>
      </c>
      <c r="K27" s="133">
        <f t="shared" ref="K27:M27" si="21">SUM(K28:K30)</f>
        <v>11251</v>
      </c>
      <c r="L27" s="133">
        <f t="shared" si="21"/>
        <v>11345</v>
      </c>
      <c r="M27" s="133">
        <f t="shared" si="21"/>
        <v>11514</v>
      </c>
    </row>
    <row r="28" spans="1:13" ht="15" customHeight="1" x14ac:dyDescent="0.25">
      <c r="A28" s="198" t="s">
        <v>12</v>
      </c>
      <c r="B28" s="121">
        <v>8219</v>
      </c>
      <c r="C28" s="121">
        <v>8377</v>
      </c>
      <c r="D28" s="121">
        <v>8433</v>
      </c>
      <c r="E28" s="121">
        <v>8551</v>
      </c>
      <c r="F28" s="121">
        <v>8214</v>
      </c>
      <c r="G28" s="121">
        <v>8720</v>
      </c>
      <c r="H28" s="121">
        <v>8722</v>
      </c>
      <c r="I28" s="121">
        <v>8819</v>
      </c>
      <c r="J28" s="121">
        <v>8565</v>
      </c>
      <c r="K28" s="121">
        <v>8643</v>
      </c>
      <c r="L28" s="121">
        <v>10704</v>
      </c>
      <c r="M28" s="121">
        <v>10773</v>
      </c>
    </row>
    <row r="29" spans="1:13" ht="15" customHeight="1" x14ac:dyDescent="0.25">
      <c r="A29" s="198" t="s">
        <v>15</v>
      </c>
      <c r="B29" s="121">
        <v>2983</v>
      </c>
      <c r="C29" s="121">
        <v>2734</v>
      </c>
      <c r="D29" s="121">
        <v>2647</v>
      </c>
      <c r="E29" s="121">
        <v>2544</v>
      </c>
      <c r="F29" s="121">
        <v>2561</v>
      </c>
      <c r="G29" s="121">
        <v>2448</v>
      </c>
      <c r="H29" s="121">
        <v>2357</v>
      </c>
      <c r="I29" s="121">
        <v>2219</v>
      </c>
      <c r="J29" s="121">
        <v>2596</v>
      </c>
      <c r="K29" s="121">
        <v>2608</v>
      </c>
      <c r="L29" s="37">
        <v>641</v>
      </c>
      <c r="M29" s="37">
        <v>712</v>
      </c>
    </row>
    <row r="30" spans="1:13" ht="15" customHeight="1" x14ac:dyDescent="0.25">
      <c r="A30" s="198" t="s">
        <v>16</v>
      </c>
      <c r="B30" s="37">
        <v>774</v>
      </c>
      <c r="C30" s="37">
        <v>581</v>
      </c>
      <c r="D30" s="37">
        <v>653</v>
      </c>
      <c r="E30" s="37">
        <v>670</v>
      </c>
      <c r="F30" s="37">
        <v>525</v>
      </c>
      <c r="G30" s="37">
        <v>501</v>
      </c>
      <c r="H30" s="37">
        <v>575</v>
      </c>
      <c r="I30" s="37">
        <v>397</v>
      </c>
      <c r="J30" s="37">
        <v>0</v>
      </c>
      <c r="K30" s="37">
        <v>0</v>
      </c>
      <c r="L30" s="37"/>
      <c r="M30" s="37">
        <v>29</v>
      </c>
    </row>
    <row r="31" spans="1:13" s="17" customFormat="1" ht="12.75" x14ac:dyDescent="0.25">
      <c r="A31" s="18"/>
    </row>
    <row r="32" spans="1:13" ht="15" customHeight="1" x14ac:dyDescent="0.25">
      <c r="A32" s="88" t="s">
        <v>8</v>
      </c>
      <c r="B32" s="251" t="s">
        <v>397</v>
      </c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</row>
    <row r="33" spans="1:15" ht="15" customHeight="1" x14ac:dyDescent="0.25">
      <c r="A33" s="198" t="s">
        <v>12</v>
      </c>
      <c r="B33" s="101">
        <f t="shared" ref="B33" si="22">B10/B9*100</f>
        <v>56.194346903269462</v>
      </c>
      <c r="C33" s="101">
        <f t="shared" ref="C33:H33" si="23">C10/C9*100</f>
        <v>57.365546750742467</v>
      </c>
      <c r="D33" s="101">
        <f t="shared" si="23"/>
        <v>57.603852009797265</v>
      </c>
      <c r="E33" s="101">
        <f t="shared" si="23"/>
        <v>57.866466482936396</v>
      </c>
      <c r="F33" s="101">
        <f t="shared" si="23"/>
        <v>59.17246161333982</v>
      </c>
      <c r="G33" s="101">
        <f t="shared" si="23"/>
        <v>59.394210275277089</v>
      </c>
      <c r="H33" s="101">
        <f t="shared" si="23"/>
        <v>61.017809665050038</v>
      </c>
      <c r="I33" s="101">
        <f t="shared" ref="I33:J33" si="24">I10/I9*100</f>
        <v>62.495450243866927</v>
      </c>
      <c r="J33" s="101">
        <f t="shared" si="24"/>
        <v>89.354725453122327</v>
      </c>
      <c r="K33" s="101">
        <f t="shared" ref="K33:L33" si="25">K10/K9*100</f>
        <v>76.302639868562466</v>
      </c>
      <c r="L33" s="101">
        <f t="shared" si="25"/>
        <v>81.722957314794058</v>
      </c>
      <c r="M33" s="101">
        <f t="shared" ref="M33" si="26">M10/M9*100</f>
        <v>75.524307157863973</v>
      </c>
    </row>
    <row r="34" spans="1:15" ht="15" customHeight="1" x14ac:dyDescent="0.25">
      <c r="A34" s="198" t="s">
        <v>15</v>
      </c>
      <c r="B34" s="101">
        <f t="shared" ref="B34" si="27">B11/B9*100</f>
        <v>34.683240201688768</v>
      </c>
      <c r="C34" s="101">
        <f t="shared" ref="C34:H34" si="28">C11/C9*100</f>
        <v>34.115796585358986</v>
      </c>
      <c r="D34" s="101">
        <f t="shared" si="28"/>
        <v>33.687665276514792</v>
      </c>
      <c r="E34" s="101">
        <f t="shared" si="28"/>
        <v>33.082418109771986</v>
      </c>
      <c r="F34" s="101">
        <f t="shared" si="28"/>
        <v>31.083360557915018</v>
      </c>
      <c r="G34" s="101">
        <f t="shared" si="28"/>
        <v>30.323841671475314</v>
      </c>
      <c r="H34" s="101">
        <f t="shared" si="28"/>
        <v>28.966424840006948</v>
      </c>
      <c r="I34" s="101">
        <f t="shared" ref="I34:J34" si="29">I11/I9*100</f>
        <v>28.044035021541024</v>
      </c>
      <c r="J34" s="101">
        <f t="shared" si="29"/>
        <v>10.643341912084443</v>
      </c>
      <c r="K34" s="101">
        <f t="shared" ref="K34:L34" si="30">K11/K9*100</f>
        <v>23.697360131437538</v>
      </c>
      <c r="L34" s="101">
        <f t="shared" si="30"/>
        <v>18.277042685205949</v>
      </c>
      <c r="M34" s="101">
        <f t="shared" ref="M34" si="31">M11/M9*100</f>
        <v>24.467380742872376</v>
      </c>
    </row>
    <row r="35" spans="1:15" ht="15" customHeight="1" x14ac:dyDescent="0.25">
      <c r="A35" s="198" t="s">
        <v>16</v>
      </c>
      <c r="B35" s="101">
        <f t="shared" ref="B35" si="32">B12/B9*100</f>
        <v>9.1224128950417587</v>
      </c>
      <c r="C35" s="101">
        <f t="shared" ref="C35:H35" si="33">C12/C9*100</f>
        <v>8.5186566638985468</v>
      </c>
      <c r="D35" s="101">
        <f t="shared" si="33"/>
        <v>8.7084827136879444</v>
      </c>
      <c r="E35" s="101">
        <f t="shared" si="33"/>
        <v>9.0511154072916238</v>
      </c>
      <c r="F35" s="101">
        <f t="shared" si="33"/>
        <v>9.7441778287451584</v>
      </c>
      <c r="G35" s="101">
        <f t="shared" si="33"/>
        <v>10.281948053247589</v>
      </c>
      <c r="H35" s="101">
        <f t="shared" si="33"/>
        <v>10.015765494943016</v>
      </c>
      <c r="I35" s="101">
        <f t="shared" ref="I35:J35" si="34">I12/I9*100</f>
        <v>9.460514734592044</v>
      </c>
      <c r="J35" s="225">
        <f t="shared" si="34"/>
        <v>1.9326347932241822E-3</v>
      </c>
      <c r="K35" s="101">
        <f t="shared" ref="K35:L35" si="35">K12/K9*100</f>
        <v>0</v>
      </c>
      <c r="L35" s="105">
        <f t="shared" si="35"/>
        <v>0</v>
      </c>
      <c r="M35" s="105">
        <f t="shared" ref="M35" si="36">M12/M9*100</f>
        <v>8.3120992636626541E-3</v>
      </c>
    </row>
    <row r="36" spans="1:15" ht="6.95" customHeight="1" x14ac:dyDescent="0.25">
      <c r="A36" s="90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  <row r="37" spans="1:15" ht="15" customHeight="1" x14ac:dyDescent="0.25">
      <c r="A37" s="88" t="s">
        <v>9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</row>
    <row r="38" spans="1:15" ht="15" customHeight="1" x14ac:dyDescent="0.25">
      <c r="A38" s="198" t="s">
        <v>12</v>
      </c>
      <c r="B38" s="101">
        <f t="shared" ref="B38" si="37">B16/B15*100</f>
        <v>54.018719115096381</v>
      </c>
      <c r="C38" s="101">
        <f t="shared" ref="C38:H38" si="38">C16/C15*100</f>
        <v>54.859223320696138</v>
      </c>
      <c r="D38" s="101">
        <f t="shared" si="38"/>
        <v>55.018821837348796</v>
      </c>
      <c r="E38" s="101">
        <f t="shared" si="38"/>
        <v>55.105703793213387</v>
      </c>
      <c r="F38" s="101">
        <f t="shared" si="38"/>
        <v>56.390162952036327</v>
      </c>
      <c r="G38" s="101">
        <f t="shared" si="38"/>
        <v>56.511691397853589</v>
      </c>
      <c r="H38" s="101">
        <f t="shared" si="38"/>
        <v>58.280103956107418</v>
      </c>
      <c r="I38" s="101">
        <f t="shared" ref="I38:J38" si="39">I16/I15*100</f>
        <v>59.640882086702518</v>
      </c>
      <c r="J38" s="101">
        <f t="shared" si="39"/>
        <v>90.123533861645015</v>
      </c>
      <c r="K38" s="101">
        <f t="shared" ref="K38:L38" si="40">K16/K15*100</f>
        <v>75.158298263011645</v>
      </c>
      <c r="L38" s="101">
        <f t="shared" si="40"/>
        <v>79.965294157288227</v>
      </c>
      <c r="M38" s="101">
        <f t="shared" ref="M38" si="41">M16/M15*100</f>
        <v>73.289263938469631</v>
      </c>
    </row>
    <row r="39" spans="1:15" ht="15" customHeight="1" x14ac:dyDescent="0.25">
      <c r="A39" s="198" t="s">
        <v>15</v>
      </c>
      <c r="B39" s="101">
        <f t="shared" ref="B39" si="42">B17/B15*100</f>
        <v>36.188516542854337</v>
      </c>
      <c r="C39" s="101">
        <f t="shared" ref="C39:H39" si="43">C17/C15*100</f>
        <v>35.902218212995585</v>
      </c>
      <c r="D39" s="101">
        <f t="shared" si="43"/>
        <v>35.501159039503762</v>
      </c>
      <c r="E39" s="101">
        <f t="shared" si="43"/>
        <v>35.030839293235033</v>
      </c>
      <c r="F39" s="101">
        <f t="shared" si="43"/>
        <v>32.801684068192472</v>
      </c>
      <c r="G39" s="101">
        <f t="shared" si="43"/>
        <v>32.091839285096299</v>
      </c>
      <c r="H39" s="101">
        <f t="shared" si="43"/>
        <v>30.59967273077293</v>
      </c>
      <c r="I39" s="101">
        <f t="shared" ref="I39:J39" si="44">I17/I15*100</f>
        <v>29.805037235377789</v>
      </c>
      <c r="J39" s="101">
        <f t="shared" si="44"/>
        <v>9.8764661383549868</v>
      </c>
      <c r="K39" s="101">
        <f t="shared" ref="K39:L39" si="45">K17/K15*100</f>
        <v>24.841701736988355</v>
      </c>
      <c r="L39" s="101">
        <f t="shared" si="45"/>
        <v>20.034705842711773</v>
      </c>
      <c r="M39" s="101">
        <f t="shared" ref="M39" si="46">M17/M15*100</f>
        <v>26.710736061530373</v>
      </c>
    </row>
    <row r="40" spans="1:15" ht="15" customHeight="1" x14ac:dyDescent="0.25">
      <c r="A40" s="198" t="s">
        <v>16</v>
      </c>
      <c r="B40" s="101">
        <f t="shared" ref="B40" si="47">B18/B15*100</f>
        <v>9.7927643420492849</v>
      </c>
      <c r="C40" s="101">
        <f t="shared" ref="C40:H40" si="48">C18/C15*100</f>
        <v>9.2385584663082749</v>
      </c>
      <c r="D40" s="101">
        <f t="shared" si="48"/>
        <v>9.4800191231474464</v>
      </c>
      <c r="E40" s="101">
        <f t="shared" si="48"/>
        <v>9.8634569135515768</v>
      </c>
      <c r="F40" s="101">
        <f t="shared" si="48"/>
        <v>10.808152979771206</v>
      </c>
      <c r="G40" s="101">
        <f t="shared" si="48"/>
        <v>11.3964693170501</v>
      </c>
      <c r="H40" s="101">
        <f t="shared" si="48"/>
        <v>11.120223313119645</v>
      </c>
      <c r="I40" s="101">
        <f t="shared" ref="I40:J40" si="49">I18/I15*100</f>
        <v>10.554080677919687</v>
      </c>
      <c r="J40" s="101">
        <f t="shared" si="49"/>
        <v>0</v>
      </c>
      <c r="K40" s="101">
        <f t="shared" ref="K40:L40" si="50">K18/K15*100</f>
        <v>0</v>
      </c>
      <c r="L40" s="105">
        <f t="shared" si="50"/>
        <v>0</v>
      </c>
      <c r="M40" s="101">
        <f t="shared" ref="M40" si="51">M18/M15*100</f>
        <v>0</v>
      </c>
    </row>
    <row r="41" spans="1:15" ht="6.95" customHeight="1" x14ac:dyDescent="0.25">
      <c r="A41" s="90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</row>
    <row r="42" spans="1:15" ht="15" customHeight="1" x14ac:dyDescent="0.25">
      <c r="A42" s="88" t="s">
        <v>10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</row>
    <row r="43" spans="1:15" ht="15" customHeight="1" x14ac:dyDescent="0.25">
      <c r="A43" s="198" t="s">
        <v>12</v>
      </c>
      <c r="B43" s="101">
        <f t="shared" ref="B43" si="52">B22/B21*100</f>
        <v>71.04518130696141</v>
      </c>
      <c r="C43" s="101">
        <f t="shared" ref="C43:H43" si="53">C22/C21*100</f>
        <v>74.406182520740998</v>
      </c>
      <c r="D43" s="101">
        <f t="shared" si="53"/>
        <v>75.653130095173097</v>
      </c>
      <c r="E43" s="101">
        <f t="shared" si="53"/>
        <v>78.211363285471663</v>
      </c>
      <c r="F43" s="101">
        <f t="shared" si="53"/>
        <v>79.331264108352144</v>
      </c>
      <c r="G43" s="101">
        <f t="shared" si="53"/>
        <v>79.722172751558332</v>
      </c>
      <c r="H43" s="101">
        <f t="shared" si="53"/>
        <v>80.652647363347498</v>
      </c>
      <c r="I43" s="101">
        <f t="shared" ref="I43:J43" si="54">I22/I21*100</f>
        <v>83.433248375632701</v>
      </c>
      <c r="J43" s="101">
        <f t="shared" si="54"/>
        <v>86.81343117633979</v>
      </c>
      <c r="K43" s="101">
        <f t="shared" ref="K43:L43" si="55">K22/K21*100</f>
        <v>88.10627805991021</v>
      </c>
      <c r="L43" s="101">
        <f t="shared" si="55"/>
        <v>96.110266159695826</v>
      </c>
      <c r="M43" s="101">
        <f t="shared" ref="M43" si="56">M22/M21*100</f>
        <v>94.635461436274127</v>
      </c>
    </row>
    <row r="44" spans="1:15" ht="15" customHeight="1" x14ac:dyDescent="0.25">
      <c r="A44" s="198" t="s">
        <v>15</v>
      </c>
      <c r="B44" s="101">
        <f t="shared" ref="B44" si="57">B23/B21*100</f>
        <v>24.952491758774482</v>
      </c>
      <c r="C44" s="101">
        <f t="shared" ref="C44:H44" si="58">C23/C21*100</f>
        <v>22.214645603667083</v>
      </c>
      <c r="D44" s="101">
        <f t="shared" si="58"/>
        <v>21.522011147764761</v>
      </c>
      <c r="E44" s="101">
        <f t="shared" si="58"/>
        <v>19.179404045082599</v>
      </c>
      <c r="F44" s="101">
        <f t="shared" si="58"/>
        <v>18.661822799097067</v>
      </c>
      <c r="G44" s="101">
        <f t="shared" si="58"/>
        <v>17.830810329474623</v>
      </c>
      <c r="H44" s="101">
        <f t="shared" si="58"/>
        <v>17.458673997643615</v>
      </c>
      <c r="I44" s="101">
        <f t="shared" ref="I44:J44" si="59">I23/I21*100</f>
        <v>14.969307534910437</v>
      </c>
      <c r="J44" s="101">
        <f t="shared" si="59"/>
        <v>13.164331776740049</v>
      </c>
      <c r="K44" s="101">
        <f t="shared" ref="K44:L44" si="60">K23/K21*100</f>
        <v>11.893721940089792</v>
      </c>
      <c r="L44" s="101">
        <f t="shared" si="60"/>
        <v>3.8897338403041823</v>
      </c>
      <c r="M44" s="101">
        <f t="shared" ref="M44" si="61">M23/M21*100</f>
        <v>5.3645385637258736</v>
      </c>
    </row>
    <row r="45" spans="1:15" s="91" customFormat="1" ht="15" customHeight="1" x14ac:dyDescent="0.25">
      <c r="A45" s="198" t="s">
        <v>16</v>
      </c>
      <c r="B45" s="101">
        <f t="shared" ref="B45" si="62">B24/B21*100</f>
        <v>4.002326934264107</v>
      </c>
      <c r="C45" s="101">
        <f t="shared" ref="C45:H45" si="63">C24/C21*100</f>
        <v>3.3791718755919233</v>
      </c>
      <c r="D45" s="101">
        <f t="shared" si="63"/>
        <v>2.8248587570621471</v>
      </c>
      <c r="E45" s="101">
        <f t="shared" si="63"/>
        <v>2.6092326694457308</v>
      </c>
      <c r="F45" s="101">
        <f t="shared" si="63"/>
        <v>2.0069130925507901</v>
      </c>
      <c r="G45" s="101">
        <f t="shared" si="63"/>
        <v>2.4470169189670528</v>
      </c>
      <c r="H45" s="101">
        <f t="shared" si="63"/>
        <v>1.8886786390088901</v>
      </c>
      <c r="I45" s="101">
        <f t="shared" ref="I45:J45" si="64">I24/I21*100</f>
        <v>1.5974440894568689</v>
      </c>
      <c r="J45" s="105">
        <f t="shared" si="64"/>
        <v>2.2237046920169E-2</v>
      </c>
      <c r="K45" s="101">
        <f t="shared" ref="K45:L45" si="65">K24/K21*100</f>
        <v>0</v>
      </c>
      <c r="L45" s="101">
        <f t="shared" si="65"/>
        <v>0</v>
      </c>
      <c r="M45" s="101">
        <f t="shared" ref="M45" si="66">M24/M21*100</f>
        <v>0</v>
      </c>
      <c r="N45" s="17"/>
      <c r="O45" s="17"/>
    </row>
    <row r="46" spans="1:15" ht="6.95" customHeight="1" x14ac:dyDescent="0.25">
      <c r="A46" s="90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</row>
    <row r="47" spans="1:15" ht="15" customHeight="1" x14ac:dyDescent="0.25">
      <c r="A47" s="88" t="s">
        <v>180</v>
      </c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</row>
    <row r="48" spans="1:15" ht="15" customHeight="1" x14ac:dyDescent="0.25">
      <c r="A48" s="199" t="s">
        <v>12</v>
      </c>
      <c r="B48" s="101">
        <f t="shared" ref="B48" si="67">B28/B27*100</f>
        <v>68.62892451569806</v>
      </c>
      <c r="C48" s="101">
        <f t="shared" ref="C48:H48" si="68">C28/C27*100</f>
        <v>71.647280191583988</v>
      </c>
      <c r="D48" s="101">
        <f t="shared" si="68"/>
        <v>71.874200971618507</v>
      </c>
      <c r="E48" s="101">
        <f t="shared" si="68"/>
        <v>72.681682957926057</v>
      </c>
      <c r="F48" s="101">
        <f t="shared" si="68"/>
        <v>72.690265486725664</v>
      </c>
      <c r="G48" s="101">
        <f t="shared" si="68"/>
        <v>74.727911560545039</v>
      </c>
      <c r="H48" s="101">
        <f t="shared" si="68"/>
        <v>74.841256221039984</v>
      </c>
      <c r="I48" s="101">
        <f t="shared" ref="I48:J48" si="69">I28/I27*100</f>
        <v>77.122868386532573</v>
      </c>
      <c r="J48" s="101">
        <f t="shared" si="69"/>
        <v>76.740435444852622</v>
      </c>
      <c r="K48" s="101">
        <f t="shared" ref="K48:L48" si="70">K28/K27*100</f>
        <v>76.819838236601186</v>
      </c>
      <c r="L48" s="101">
        <f t="shared" si="70"/>
        <v>94.349933891582197</v>
      </c>
      <c r="M48" s="101">
        <f t="shared" ref="M48" si="71">M28/M27*100</f>
        <v>93.564356435643575</v>
      </c>
    </row>
    <row r="49" spans="1:13" ht="15" customHeight="1" x14ac:dyDescent="0.25">
      <c r="A49" s="199" t="s">
        <v>15</v>
      </c>
      <c r="B49" s="101">
        <f t="shared" ref="B49" si="72">B29/B27*100</f>
        <v>24.90814963259853</v>
      </c>
      <c r="C49" s="101">
        <f t="shared" ref="C49:H49" si="73">C29/C27*100</f>
        <v>23.383510092370852</v>
      </c>
      <c r="D49" s="101">
        <f t="shared" si="73"/>
        <v>22.560300008522969</v>
      </c>
      <c r="E49" s="101">
        <f t="shared" si="73"/>
        <v>21.623459413514663</v>
      </c>
      <c r="F49" s="101">
        <f t="shared" si="73"/>
        <v>22.663716814159294</v>
      </c>
      <c r="G49" s="101">
        <f t="shared" si="73"/>
        <v>20.978661410575029</v>
      </c>
      <c r="H49" s="101">
        <f t="shared" si="73"/>
        <v>20.224815513986613</v>
      </c>
      <c r="I49" s="101">
        <f t="shared" ref="I49:J49" si="74">I29/I27*100</f>
        <v>19.405334499344118</v>
      </c>
      <c r="J49" s="101">
        <f t="shared" si="74"/>
        <v>23.259564555147389</v>
      </c>
      <c r="K49" s="101">
        <f t="shared" ref="K49:L49" si="75">K29/K27*100</f>
        <v>23.180161763398811</v>
      </c>
      <c r="L49" s="101">
        <f t="shared" si="75"/>
        <v>5.6500661084178052</v>
      </c>
      <c r="M49" s="101">
        <f t="shared" ref="M49" si="76">M29/M27*100</f>
        <v>6.1837762723640788</v>
      </c>
    </row>
    <row r="50" spans="1:13" ht="15" customHeight="1" thickBot="1" x14ac:dyDescent="0.3">
      <c r="A50" s="200" t="s">
        <v>16</v>
      </c>
      <c r="B50" s="102">
        <f t="shared" ref="B50" si="77">B30/B27*100</f>
        <v>6.4629258517034067</v>
      </c>
      <c r="C50" s="102">
        <f t="shared" ref="C50:H50" si="78">C30/C27*100</f>
        <v>4.9692097160451594</v>
      </c>
      <c r="D50" s="102">
        <f t="shared" si="78"/>
        <v>5.5654990198585184</v>
      </c>
      <c r="E50" s="102">
        <f t="shared" si="78"/>
        <v>5.6948576285592862</v>
      </c>
      <c r="F50" s="102">
        <f t="shared" si="78"/>
        <v>4.6460176991150446</v>
      </c>
      <c r="G50" s="102">
        <f t="shared" si="78"/>
        <v>4.2934270288799388</v>
      </c>
      <c r="H50" s="102">
        <f t="shared" si="78"/>
        <v>4.9339282649733995</v>
      </c>
      <c r="I50" s="102">
        <f t="shared" ref="I50:J50" si="79">I30/I27*100</f>
        <v>3.4717971141233055</v>
      </c>
      <c r="J50" s="102">
        <f t="shared" si="79"/>
        <v>0</v>
      </c>
      <c r="K50" s="102">
        <f t="shared" ref="K50:L50" si="80">K30/K27*100</f>
        <v>0</v>
      </c>
      <c r="L50" s="102">
        <f t="shared" si="80"/>
        <v>0</v>
      </c>
      <c r="M50" s="102">
        <f t="shared" ref="M50" si="81">M30/M27*100</f>
        <v>0.25186729199235713</v>
      </c>
    </row>
    <row r="51" spans="1:13" ht="15" customHeight="1" x14ac:dyDescent="0.25">
      <c r="A51" s="248" t="s">
        <v>398</v>
      </c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</row>
    <row r="52" spans="1:13" ht="15" customHeight="1" x14ac:dyDescent="0.25">
      <c r="A52" s="249" t="s">
        <v>401</v>
      </c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</row>
    <row r="62" spans="1:13" ht="15" customHeight="1" x14ac:dyDescent="0.25">
      <c r="A62" s="91"/>
    </row>
    <row r="63" spans="1:13" ht="15" customHeight="1" x14ac:dyDescent="0.25">
      <c r="A63" s="91"/>
    </row>
    <row r="64" spans="1:13" ht="15" customHeight="1" x14ac:dyDescent="0.25">
      <c r="A64" s="91"/>
    </row>
    <row r="65" spans="1:1" ht="15" customHeight="1" x14ac:dyDescent="0.25">
      <c r="A65" s="91"/>
    </row>
    <row r="66" spans="1:1" ht="15" customHeight="1" x14ac:dyDescent="0.25">
      <c r="A66" s="91"/>
    </row>
  </sheetData>
  <mergeCells count="9">
    <mergeCell ref="N2:O3"/>
    <mergeCell ref="A51:M51"/>
    <mergeCell ref="A52:M52"/>
    <mergeCell ref="A1:M1"/>
    <mergeCell ref="A2:M2"/>
    <mergeCell ref="A3:M3"/>
    <mergeCell ref="A4:M4"/>
    <mergeCell ref="B8:M8"/>
    <mergeCell ref="B32:M32"/>
  </mergeCells>
  <hyperlinks>
    <hyperlink ref="N2" r:id="rId1" location="INDICE!A1"/>
    <hyperlink ref="N2:O3" location="INDICE!A1" display="INDICE"/>
  </hyperlinks>
  <printOptions horizontalCentered="1"/>
  <pageMargins left="0.59055118110236227" right="0.59055118110236227" top="0.43307086614173229" bottom="0.59055118110236227" header="0.15748031496062992" footer="0"/>
  <pageSetup scale="73" orientation="landscape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Q42"/>
  <sheetViews>
    <sheetView showGridLines="0" zoomScaleNormal="100" zoomScaleSheetLayoutView="100" workbookViewId="0">
      <selection activeCell="P40" sqref="P40"/>
    </sheetView>
  </sheetViews>
  <sheetFormatPr baseColWidth="10" defaultColWidth="11" defaultRowHeight="15" customHeight="1" x14ac:dyDescent="0.25"/>
  <cols>
    <col min="1" max="1" width="21" style="40" bestFit="1" customWidth="1"/>
    <col min="2" max="12" width="8.28515625" style="30" customWidth="1"/>
    <col min="13" max="13" width="8.28515625" style="38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17" s="76" customFormat="1" ht="15" customHeight="1" x14ac:dyDescent="0.25">
      <c r="A1" s="252" t="s">
        <v>355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7" s="76" customFormat="1" ht="15" customHeight="1" x14ac:dyDescent="0.25">
      <c r="A2" s="252" t="s">
        <v>26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7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7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17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17" s="76" customFormat="1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205"/>
      <c r="N6" s="30"/>
      <c r="O6" s="30"/>
      <c r="P6" s="40"/>
      <c r="Q6" s="40"/>
    </row>
    <row r="7" spans="1:17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206"/>
      <c r="O7" s="30"/>
      <c r="P7" s="30"/>
      <c r="Q7" s="30"/>
    </row>
    <row r="8" spans="1:17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207">
        <v>2021</v>
      </c>
      <c r="N8" s="30"/>
      <c r="O8" s="30"/>
      <c r="P8" s="30"/>
      <c r="Q8" s="30"/>
    </row>
    <row r="9" spans="1:17" ht="9.9499999999999993" customHeight="1" x14ac:dyDescent="0.25">
      <c r="A9" s="93"/>
      <c r="N9" s="85"/>
      <c r="O9" s="129"/>
    </row>
    <row r="10" spans="1:17" s="40" customFormat="1" ht="15" customHeight="1" x14ac:dyDescent="0.25">
      <c r="A10" s="45" t="s">
        <v>8</v>
      </c>
      <c r="B10" s="120">
        <f t="shared" ref="B10:F14" si="0">+B21+B32</f>
        <v>158590</v>
      </c>
      <c r="C10" s="120">
        <f t="shared" si="0"/>
        <v>163026</v>
      </c>
      <c r="D10" s="120">
        <f t="shared" si="0"/>
        <v>165334</v>
      </c>
      <c r="E10" s="120">
        <f t="shared" si="0"/>
        <v>168815</v>
      </c>
      <c r="F10" s="120">
        <f t="shared" si="0"/>
        <v>177502</v>
      </c>
      <c r="G10" s="120">
        <f t="shared" ref="G10:H14" si="1">+G21+G32</f>
        <v>178068</v>
      </c>
      <c r="H10" s="120">
        <f t="shared" si="1"/>
        <v>182680</v>
      </c>
      <c r="I10" s="120">
        <f t="shared" ref="I10:J10" si="2">+I21+I32</f>
        <v>188870</v>
      </c>
      <c r="J10" s="120">
        <f t="shared" si="2"/>
        <v>277408</v>
      </c>
      <c r="K10" s="120">
        <f t="shared" ref="K10:L10" si="3">+K21+K32</f>
        <v>247071</v>
      </c>
      <c r="L10" s="120">
        <f t="shared" si="3"/>
        <v>273302</v>
      </c>
      <c r="M10" s="208">
        <f t="shared" ref="M10" si="4">+M21+M32</f>
        <v>263496</v>
      </c>
      <c r="O10" s="131"/>
      <c r="P10" s="132"/>
    </row>
    <row r="11" spans="1:17" s="40" customFormat="1" ht="15" customHeight="1" x14ac:dyDescent="0.25">
      <c r="A11" s="212" t="s">
        <v>562</v>
      </c>
      <c r="B11" s="120">
        <f t="shared" si="0"/>
        <v>104680</v>
      </c>
      <c r="C11" s="120">
        <f t="shared" si="0"/>
        <v>106142</v>
      </c>
      <c r="D11" s="120">
        <f t="shared" si="0"/>
        <v>109395</v>
      </c>
      <c r="E11" s="120">
        <f t="shared" si="0"/>
        <v>111075</v>
      </c>
      <c r="F11" s="120">
        <f t="shared" si="0"/>
        <v>113292</v>
      </c>
      <c r="G11" s="120">
        <f t="shared" si="1"/>
        <v>111011</v>
      </c>
      <c r="H11" s="120">
        <f t="shared" si="1"/>
        <v>112752</v>
      </c>
      <c r="I11" s="120">
        <f t="shared" ref="I11:J11" si="5">+I22+I33</f>
        <v>117886</v>
      </c>
      <c r="J11" s="120">
        <f t="shared" si="5"/>
        <v>178484</v>
      </c>
      <c r="K11" s="120">
        <f t="shared" ref="K11:L11" si="6">+K22+K33</f>
        <v>152700</v>
      </c>
      <c r="L11" s="120">
        <f t="shared" si="6"/>
        <v>162834</v>
      </c>
      <c r="M11" s="208">
        <f t="shared" ref="M11" si="7">+M22+M33</f>
        <v>156515</v>
      </c>
      <c r="N11" s="30"/>
      <c r="O11" s="134"/>
      <c r="P11" s="132"/>
    </row>
    <row r="12" spans="1:17" ht="15" customHeight="1" x14ac:dyDescent="0.25">
      <c r="A12" s="213" t="s">
        <v>81</v>
      </c>
      <c r="B12" s="133">
        <f t="shared" si="0"/>
        <v>41840</v>
      </c>
      <c r="C12" s="133">
        <f t="shared" si="0"/>
        <v>41785</v>
      </c>
      <c r="D12" s="133">
        <f t="shared" si="0"/>
        <v>44409</v>
      </c>
      <c r="E12" s="133">
        <f t="shared" si="0"/>
        <v>43227</v>
      </c>
      <c r="F12" s="133">
        <f t="shared" si="0"/>
        <v>41203</v>
      </c>
      <c r="G12" s="133">
        <f t="shared" si="1"/>
        <v>41824</v>
      </c>
      <c r="H12" s="133">
        <f t="shared" si="1"/>
        <v>43456</v>
      </c>
      <c r="I12" s="133">
        <f t="shared" ref="I12:J12" si="8">+I23+I34</f>
        <v>44456</v>
      </c>
      <c r="J12" s="133">
        <f t="shared" si="8"/>
        <v>66524</v>
      </c>
      <c r="K12" s="133">
        <f t="shared" ref="K12:L12" si="9">+K23+K34</f>
        <v>52111</v>
      </c>
      <c r="L12" s="133">
        <f t="shared" si="9"/>
        <v>56235</v>
      </c>
      <c r="M12" s="209">
        <f t="shared" ref="M12" si="10">+M23+M34</f>
        <v>53127</v>
      </c>
      <c r="P12" s="135"/>
    </row>
    <row r="13" spans="1:17" ht="15" customHeight="1" x14ac:dyDescent="0.25">
      <c r="A13" s="213" t="s">
        <v>82</v>
      </c>
      <c r="B13" s="133">
        <f t="shared" si="0"/>
        <v>32367</v>
      </c>
      <c r="C13" s="133">
        <f t="shared" si="0"/>
        <v>33524</v>
      </c>
      <c r="D13" s="133">
        <f t="shared" si="0"/>
        <v>33118</v>
      </c>
      <c r="E13" s="133">
        <f t="shared" si="0"/>
        <v>35151</v>
      </c>
      <c r="F13" s="133">
        <f t="shared" si="0"/>
        <v>35506</v>
      </c>
      <c r="G13" s="133">
        <f t="shared" si="1"/>
        <v>33580</v>
      </c>
      <c r="H13" s="133">
        <f t="shared" si="1"/>
        <v>34892</v>
      </c>
      <c r="I13" s="133">
        <f t="shared" ref="I13:J13" si="11">+I24+I35</f>
        <v>36989</v>
      </c>
      <c r="J13" s="133">
        <f t="shared" si="11"/>
        <v>58974</v>
      </c>
      <c r="K13" s="133">
        <f t="shared" ref="K13:L13" si="12">+K24+K35</f>
        <v>50312</v>
      </c>
      <c r="L13" s="133">
        <f t="shared" si="12"/>
        <v>52634</v>
      </c>
      <c r="M13" s="209">
        <f t="shared" ref="M13" si="13">+M24+M35</f>
        <v>50754</v>
      </c>
    </row>
    <row r="14" spans="1:17" ht="15" customHeight="1" x14ac:dyDescent="0.25">
      <c r="A14" s="213" t="s">
        <v>83</v>
      </c>
      <c r="B14" s="133">
        <f t="shared" si="0"/>
        <v>30473</v>
      </c>
      <c r="C14" s="133">
        <f t="shared" si="0"/>
        <v>30833</v>
      </c>
      <c r="D14" s="133">
        <f t="shared" si="0"/>
        <v>31868</v>
      </c>
      <c r="E14" s="133">
        <f t="shared" si="0"/>
        <v>32697</v>
      </c>
      <c r="F14" s="133">
        <f t="shared" si="0"/>
        <v>36583</v>
      </c>
      <c r="G14" s="133">
        <f t="shared" si="1"/>
        <v>35607</v>
      </c>
      <c r="H14" s="133">
        <f t="shared" si="1"/>
        <v>34404</v>
      </c>
      <c r="I14" s="133">
        <f t="shared" ref="I14:J14" si="14">+I25+I36</f>
        <v>36441</v>
      </c>
      <c r="J14" s="133">
        <f t="shared" si="14"/>
        <v>52986</v>
      </c>
      <c r="K14" s="133">
        <f t="shared" ref="K14:L14" si="15">+K25+K36</f>
        <v>50277</v>
      </c>
      <c r="L14" s="133">
        <f t="shared" si="15"/>
        <v>53965</v>
      </c>
      <c r="M14" s="209">
        <f t="shared" ref="M14" si="16">+M25+M36</f>
        <v>52634</v>
      </c>
    </row>
    <row r="15" spans="1:17" ht="15" customHeight="1" x14ac:dyDescent="0.25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210"/>
      <c r="N15" s="40"/>
      <c r="O15" s="40"/>
    </row>
    <row r="16" spans="1:17" s="40" customFormat="1" ht="15" customHeight="1" x14ac:dyDescent="0.25">
      <c r="A16" s="212" t="s">
        <v>563</v>
      </c>
      <c r="B16" s="120">
        <f t="shared" ref="B16:F19" si="17">+B27+B38</f>
        <v>53910</v>
      </c>
      <c r="C16" s="120">
        <f t="shared" si="17"/>
        <v>56884</v>
      </c>
      <c r="D16" s="120">
        <f t="shared" si="17"/>
        <v>55939</v>
      </c>
      <c r="E16" s="120">
        <f t="shared" si="17"/>
        <v>57740</v>
      </c>
      <c r="F16" s="120">
        <f t="shared" si="17"/>
        <v>64210</v>
      </c>
      <c r="G16" s="120">
        <f t="shared" ref="G16:H19" si="18">+G27+G38</f>
        <v>67057</v>
      </c>
      <c r="H16" s="120">
        <f t="shared" si="18"/>
        <v>69928</v>
      </c>
      <c r="I16" s="120">
        <f t="shared" ref="I16:J16" si="19">+I27+I38</f>
        <v>70984</v>
      </c>
      <c r="J16" s="120">
        <f t="shared" si="19"/>
        <v>98924</v>
      </c>
      <c r="K16" s="120">
        <f t="shared" ref="K16:L16" si="20">+K27+K38</f>
        <v>94371</v>
      </c>
      <c r="L16" s="120">
        <f t="shared" si="20"/>
        <v>110468</v>
      </c>
      <c r="M16" s="208">
        <f t="shared" ref="M16" si="21">+M27+M38</f>
        <v>106981</v>
      </c>
      <c r="N16" s="30"/>
      <c r="O16" s="30"/>
    </row>
    <row r="17" spans="1:16" ht="15" customHeight="1" x14ac:dyDescent="0.25">
      <c r="A17" s="213" t="s">
        <v>84</v>
      </c>
      <c r="B17" s="133">
        <f t="shared" si="17"/>
        <v>23071</v>
      </c>
      <c r="C17" s="133">
        <f t="shared" si="17"/>
        <v>24335</v>
      </c>
      <c r="D17" s="133">
        <f t="shared" si="17"/>
        <v>23897</v>
      </c>
      <c r="E17" s="133">
        <f t="shared" si="17"/>
        <v>24739</v>
      </c>
      <c r="F17" s="133">
        <f t="shared" si="17"/>
        <v>27093</v>
      </c>
      <c r="G17" s="133">
        <f t="shared" si="18"/>
        <v>29162</v>
      </c>
      <c r="H17" s="133">
        <f t="shared" si="18"/>
        <v>28967</v>
      </c>
      <c r="I17" s="133">
        <f t="shared" ref="I17:J17" si="22">+I28+I39</f>
        <v>28661</v>
      </c>
      <c r="J17" s="133">
        <f t="shared" si="22"/>
        <v>47047</v>
      </c>
      <c r="K17" s="133">
        <f t="shared" ref="K17:L17" si="23">+K28+K39</f>
        <v>39736</v>
      </c>
      <c r="L17" s="133">
        <f t="shared" si="23"/>
        <v>50787</v>
      </c>
      <c r="M17" s="209">
        <f t="shared" ref="M17" si="24">+M28+M39</f>
        <v>44932</v>
      </c>
    </row>
    <row r="18" spans="1:16" ht="15" customHeight="1" x14ac:dyDescent="0.25">
      <c r="A18" s="213" t="s">
        <v>85</v>
      </c>
      <c r="B18" s="133">
        <f t="shared" si="17"/>
        <v>24487</v>
      </c>
      <c r="C18" s="133">
        <f t="shared" si="17"/>
        <v>26150</v>
      </c>
      <c r="D18" s="133">
        <f t="shared" si="17"/>
        <v>25746</v>
      </c>
      <c r="E18" s="133">
        <f t="shared" si="17"/>
        <v>26383</v>
      </c>
      <c r="F18" s="133">
        <f t="shared" si="17"/>
        <v>29258</v>
      </c>
      <c r="G18" s="133">
        <f t="shared" si="18"/>
        <v>29549</v>
      </c>
      <c r="H18" s="133">
        <f t="shared" si="18"/>
        <v>31847</v>
      </c>
      <c r="I18" s="133">
        <f t="shared" ref="I18:J18" si="25">+I29+I40</f>
        <v>32228</v>
      </c>
      <c r="J18" s="133">
        <f t="shared" si="25"/>
        <v>40082</v>
      </c>
      <c r="K18" s="133">
        <f t="shared" ref="K18:L18" si="26">+K29+K40</f>
        <v>42423</v>
      </c>
      <c r="L18" s="133">
        <f t="shared" si="26"/>
        <v>45886</v>
      </c>
      <c r="M18" s="209">
        <f t="shared" ref="M18" si="27">+M29+M40</f>
        <v>47972</v>
      </c>
    </row>
    <row r="19" spans="1:16" ht="15" customHeight="1" x14ac:dyDescent="0.25">
      <c r="A19" s="213" t="s">
        <v>86</v>
      </c>
      <c r="B19" s="133">
        <f t="shared" si="17"/>
        <v>6352</v>
      </c>
      <c r="C19" s="133">
        <f t="shared" si="17"/>
        <v>6399</v>
      </c>
      <c r="D19" s="133">
        <f t="shared" si="17"/>
        <v>6296</v>
      </c>
      <c r="E19" s="133">
        <f t="shared" si="17"/>
        <v>6618</v>
      </c>
      <c r="F19" s="133">
        <f t="shared" si="17"/>
        <v>7859</v>
      </c>
      <c r="G19" s="133">
        <f t="shared" si="18"/>
        <v>8346</v>
      </c>
      <c r="H19" s="133">
        <f t="shared" si="18"/>
        <v>9114</v>
      </c>
      <c r="I19" s="133">
        <f t="shared" ref="I19:J19" si="28">+I30+I41</f>
        <v>10095</v>
      </c>
      <c r="J19" s="133">
        <f t="shared" si="28"/>
        <v>11795</v>
      </c>
      <c r="K19" s="133">
        <f t="shared" ref="K19:L19" si="29">+K30+K41</f>
        <v>12212</v>
      </c>
      <c r="L19" s="133">
        <f t="shared" si="29"/>
        <v>13795</v>
      </c>
      <c r="M19" s="209">
        <f t="shared" ref="M19" si="30">+M30+M41</f>
        <v>14077</v>
      </c>
    </row>
    <row r="20" spans="1:16" ht="15" customHeight="1" x14ac:dyDescent="0.25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210"/>
      <c r="N20" s="85"/>
      <c r="O20" s="130"/>
    </row>
    <row r="21" spans="1:16" s="40" customFormat="1" ht="15" customHeight="1" x14ac:dyDescent="0.25">
      <c r="A21" s="45" t="s">
        <v>27</v>
      </c>
      <c r="B21" s="120">
        <f t="shared" ref="B21:D21" si="31">B22+B27</f>
        <v>122555</v>
      </c>
      <c r="C21" s="120">
        <f t="shared" si="31"/>
        <v>126063</v>
      </c>
      <c r="D21" s="120">
        <f t="shared" si="31"/>
        <v>125828</v>
      </c>
      <c r="E21" s="120">
        <f t="shared" ref="E21:J21" si="32">E22+E27</f>
        <v>125596</v>
      </c>
      <c r="F21" s="120">
        <f t="shared" si="32"/>
        <v>127548</v>
      </c>
      <c r="G21" s="120">
        <f t="shared" si="32"/>
        <v>126525</v>
      </c>
      <c r="H21" s="120">
        <f t="shared" si="32"/>
        <v>129540</v>
      </c>
      <c r="I21" s="120">
        <f t="shared" si="32"/>
        <v>131861</v>
      </c>
      <c r="J21" s="120">
        <f t="shared" si="32"/>
        <v>195528</v>
      </c>
      <c r="K21" s="120">
        <f t="shared" ref="K21:L21" si="33">K22+K27</f>
        <v>172567</v>
      </c>
      <c r="L21" s="120">
        <f t="shared" si="33"/>
        <v>189929</v>
      </c>
      <c r="M21" s="208">
        <f t="shared" ref="M21" si="34">M22+M27</f>
        <v>182988</v>
      </c>
      <c r="O21" s="132"/>
      <c r="P21" s="132"/>
    </row>
    <row r="22" spans="1:16" s="40" customFormat="1" ht="15" customHeight="1" x14ac:dyDescent="0.25">
      <c r="A22" s="212" t="s">
        <v>562</v>
      </c>
      <c r="B22" s="120">
        <f t="shared" ref="B22:D22" si="35">SUM(B23:B25)</f>
        <v>85327</v>
      </c>
      <c r="C22" s="120">
        <f t="shared" si="35"/>
        <v>86705</v>
      </c>
      <c r="D22" s="120">
        <f t="shared" si="35"/>
        <v>87659</v>
      </c>
      <c r="E22" s="120">
        <f t="shared" ref="E22:J22" si="36">SUM(E23:E25)</f>
        <v>87285</v>
      </c>
      <c r="F22" s="120">
        <f t="shared" si="36"/>
        <v>86173</v>
      </c>
      <c r="G22" s="120">
        <f t="shared" si="36"/>
        <v>83752</v>
      </c>
      <c r="H22" s="120">
        <f t="shared" si="36"/>
        <v>85219</v>
      </c>
      <c r="I22" s="120">
        <f t="shared" si="36"/>
        <v>87884</v>
      </c>
      <c r="J22" s="120">
        <f t="shared" si="36"/>
        <v>133897</v>
      </c>
      <c r="K22" s="120">
        <f t="shared" ref="K22:L22" si="37">SUM(K23:K25)</f>
        <v>113679</v>
      </c>
      <c r="L22" s="120">
        <f t="shared" si="37"/>
        <v>121815</v>
      </c>
      <c r="M22" s="208">
        <f t="shared" ref="M22" si="38">SUM(M23:M25)</f>
        <v>116897</v>
      </c>
      <c r="N22" s="30"/>
      <c r="O22" s="135"/>
      <c r="P22" s="132"/>
    </row>
    <row r="23" spans="1:16" ht="15" customHeight="1" x14ac:dyDescent="0.25">
      <c r="A23" s="213" t="s">
        <v>81</v>
      </c>
      <c r="B23" s="133">
        <v>33775</v>
      </c>
      <c r="C23" s="133">
        <v>33751</v>
      </c>
      <c r="D23" s="133">
        <f>34419+114</f>
        <v>34533</v>
      </c>
      <c r="E23" s="133">
        <v>32757</v>
      </c>
      <c r="F23" s="71">
        <v>30555</v>
      </c>
      <c r="G23" s="71">
        <v>31052</v>
      </c>
      <c r="H23" s="71">
        <v>32656</v>
      </c>
      <c r="I23" s="71">
        <v>32795</v>
      </c>
      <c r="J23" s="71">
        <v>49556</v>
      </c>
      <c r="K23" s="71">
        <v>38983</v>
      </c>
      <c r="L23" s="71">
        <v>42250</v>
      </c>
      <c r="M23" s="156">
        <v>39889</v>
      </c>
      <c r="P23" s="135"/>
    </row>
    <row r="24" spans="1:16" ht="15" customHeight="1" x14ac:dyDescent="0.25">
      <c r="A24" s="213" t="s">
        <v>82</v>
      </c>
      <c r="B24" s="133">
        <v>26563</v>
      </c>
      <c r="C24" s="133">
        <v>27629</v>
      </c>
      <c r="D24" s="133">
        <f>26777+186</f>
        <v>26963</v>
      </c>
      <c r="E24" s="133">
        <v>27672</v>
      </c>
      <c r="F24" s="133">
        <v>26997</v>
      </c>
      <c r="G24" s="133">
        <v>25333</v>
      </c>
      <c r="H24" s="133">
        <v>26518</v>
      </c>
      <c r="I24" s="133">
        <v>27770</v>
      </c>
      <c r="J24" s="133">
        <v>44379</v>
      </c>
      <c r="K24" s="133">
        <v>37079</v>
      </c>
      <c r="L24" s="133">
        <v>39591</v>
      </c>
      <c r="M24" s="209">
        <v>37712</v>
      </c>
    </row>
    <row r="25" spans="1:16" ht="15" customHeight="1" x14ac:dyDescent="0.25">
      <c r="A25" s="213" t="s">
        <v>83</v>
      </c>
      <c r="B25" s="133">
        <v>24989</v>
      </c>
      <c r="C25" s="133">
        <v>25325</v>
      </c>
      <c r="D25" s="133">
        <f>26048+115</f>
        <v>26163</v>
      </c>
      <c r="E25" s="133">
        <v>26856</v>
      </c>
      <c r="F25" s="133">
        <v>28621</v>
      </c>
      <c r="G25" s="133">
        <v>27367</v>
      </c>
      <c r="H25" s="133">
        <v>26045</v>
      </c>
      <c r="I25" s="133">
        <v>27319</v>
      </c>
      <c r="J25" s="133">
        <v>39962</v>
      </c>
      <c r="K25" s="133">
        <v>37617</v>
      </c>
      <c r="L25" s="133">
        <v>39974</v>
      </c>
      <c r="M25" s="209">
        <v>39296</v>
      </c>
    </row>
    <row r="26" spans="1:16" ht="15" customHeight="1" x14ac:dyDescent="0.25"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211"/>
      <c r="N26" s="40"/>
      <c r="O26" s="40"/>
    </row>
    <row r="27" spans="1:16" s="40" customFormat="1" ht="15" customHeight="1" x14ac:dyDescent="0.25">
      <c r="A27" s="212" t="s">
        <v>563</v>
      </c>
      <c r="B27" s="120">
        <f t="shared" ref="B27:D27" si="39">SUM(B28:B30)</f>
        <v>37228</v>
      </c>
      <c r="C27" s="120">
        <f t="shared" si="39"/>
        <v>39358</v>
      </c>
      <c r="D27" s="120">
        <f t="shared" si="39"/>
        <v>38169</v>
      </c>
      <c r="E27" s="120">
        <f t="shared" ref="E27:J27" si="40">SUM(E28:E30)</f>
        <v>38311</v>
      </c>
      <c r="F27" s="120">
        <f t="shared" si="40"/>
        <v>41375</v>
      </c>
      <c r="G27" s="120">
        <f t="shared" si="40"/>
        <v>42773</v>
      </c>
      <c r="H27" s="120">
        <f t="shared" si="40"/>
        <v>44321</v>
      </c>
      <c r="I27" s="120">
        <f t="shared" si="40"/>
        <v>43977</v>
      </c>
      <c r="J27" s="120">
        <f t="shared" si="40"/>
        <v>61631</v>
      </c>
      <c r="K27" s="120">
        <f t="shared" ref="K27:M27" si="41">SUM(K28:K30)</f>
        <v>58888</v>
      </c>
      <c r="L27" s="120">
        <f t="shared" si="41"/>
        <v>68114</v>
      </c>
      <c r="M27" s="208">
        <f t="shared" si="41"/>
        <v>66091</v>
      </c>
      <c r="N27" s="30"/>
      <c r="O27" s="30"/>
    </row>
    <row r="28" spans="1:16" ht="15" customHeight="1" x14ac:dyDescent="0.25">
      <c r="A28" s="213" t="s">
        <v>84</v>
      </c>
      <c r="B28" s="133">
        <v>17566</v>
      </c>
      <c r="C28" s="133">
        <v>18353</v>
      </c>
      <c r="D28" s="133">
        <f>17447+68</f>
        <v>17515</v>
      </c>
      <c r="E28" s="133">
        <v>17560</v>
      </c>
      <c r="F28" s="133">
        <v>18987</v>
      </c>
      <c r="G28" s="133">
        <v>20340</v>
      </c>
      <c r="H28" s="133">
        <v>20262</v>
      </c>
      <c r="I28" s="133">
        <v>19666</v>
      </c>
      <c r="J28" s="133">
        <v>32754</v>
      </c>
      <c r="K28" s="133">
        <v>27052</v>
      </c>
      <c r="L28" s="133">
        <v>35220</v>
      </c>
      <c r="M28" s="209">
        <v>30617</v>
      </c>
    </row>
    <row r="29" spans="1:16" ht="15" customHeight="1" x14ac:dyDescent="0.25">
      <c r="A29" s="213" t="s">
        <v>85</v>
      </c>
      <c r="B29" s="133">
        <v>19381</v>
      </c>
      <c r="C29" s="133">
        <v>20755</v>
      </c>
      <c r="D29" s="133">
        <f>20349+23</f>
        <v>20372</v>
      </c>
      <c r="E29" s="133">
        <v>20509</v>
      </c>
      <c r="F29" s="133">
        <v>21924</v>
      </c>
      <c r="G29" s="133">
        <v>22114</v>
      </c>
      <c r="H29" s="133">
        <v>23548</v>
      </c>
      <c r="I29" s="133">
        <v>23753</v>
      </c>
      <c r="J29" s="133">
        <v>28236</v>
      </c>
      <c r="K29" s="133">
        <v>30954</v>
      </c>
      <c r="L29" s="133">
        <v>32720</v>
      </c>
      <c r="M29" s="209">
        <v>35203</v>
      </c>
    </row>
    <row r="30" spans="1:16" ht="15" customHeight="1" x14ac:dyDescent="0.25">
      <c r="A30" s="213" t="s">
        <v>86</v>
      </c>
      <c r="B30" s="37">
        <v>281</v>
      </c>
      <c r="C30" s="37">
        <v>250</v>
      </c>
      <c r="D30" s="37">
        <v>282</v>
      </c>
      <c r="E30" s="37">
        <v>242</v>
      </c>
      <c r="F30" s="37">
        <v>464</v>
      </c>
      <c r="G30" s="37">
        <v>319</v>
      </c>
      <c r="H30" s="37">
        <v>511</v>
      </c>
      <c r="I30" s="37">
        <v>558</v>
      </c>
      <c r="J30" s="37">
        <v>641</v>
      </c>
      <c r="K30" s="37">
        <v>882</v>
      </c>
      <c r="L30" s="37">
        <v>174</v>
      </c>
      <c r="M30" s="113">
        <v>271</v>
      </c>
    </row>
    <row r="31" spans="1:16" ht="15" customHeight="1" x14ac:dyDescent="0.25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43"/>
      <c r="M31" s="211"/>
      <c r="N31" s="85"/>
      <c r="O31" s="85"/>
    </row>
    <row r="32" spans="1:16" s="40" customFormat="1" ht="15" customHeight="1" x14ac:dyDescent="0.25">
      <c r="A32" s="45" t="s">
        <v>28</v>
      </c>
      <c r="B32" s="120">
        <f t="shared" ref="B32:D32" si="42">+B33+B38</f>
        <v>36035</v>
      </c>
      <c r="C32" s="120">
        <f t="shared" si="42"/>
        <v>36963</v>
      </c>
      <c r="D32" s="120">
        <f t="shared" si="42"/>
        <v>39506</v>
      </c>
      <c r="E32" s="120">
        <f t="shared" ref="E32:J32" si="43">+E33+E38</f>
        <v>43219</v>
      </c>
      <c r="F32" s="120">
        <f t="shared" si="43"/>
        <v>49954</v>
      </c>
      <c r="G32" s="120">
        <f t="shared" si="43"/>
        <v>51543</v>
      </c>
      <c r="H32" s="120">
        <f t="shared" si="43"/>
        <v>53140</v>
      </c>
      <c r="I32" s="120">
        <f t="shared" si="43"/>
        <v>57009</v>
      </c>
      <c r="J32" s="120">
        <f t="shared" si="43"/>
        <v>81880</v>
      </c>
      <c r="K32" s="120">
        <f t="shared" ref="K32:L32" si="44">+K33+K38</f>
        <v>74504</v>
      </c>
      <c r="L32" s="120">
        <f t="shared" si="44"/>
        <v>83373</v>
      </c>
      <c r="M32" s="120">
        <f t="shared" ref="M32" si="45">+M33+M38</f>
        <v>80508</v>
      </c>
    </row>
    <row r="33" spans="1:15" s="40" customFormat="1" ht="15" customHeight="1" x14ac:dyDescent="0.25">
      <c r="A33" s="214" t="s">
        <v>562</v>
      </c>
      <c r="B33" s="120">
        <f t="shared" ref="B33:D33" si="46">SUM(B34:B36)</f>
        <v>19353</v>
      </c>
      <c r="C33" s="120">
        <f t="shared" si="46"/>
        <v>19437</v>
      </c>
      <c r="D33" s="120">
        <f t="shared" si="46"/>
        <v>21736</v>
      </c>
      <c r="E33" s="120">
        <f t="shared" ref="E33:J33" si="47">SUM(E34:E36)</f>
        <v>23790</v>
      </c>
      <c r="F33" s="120">
        <f t="shared" si="47"/>
        <v>27119</v>
      </c>
      <c r="G33" s="120">
        <f t="shared" si="47"/>
        <v>27259</v>
      </c>
      <c r="H33" s="120">
        <f t="shared" si="47"/>
        <v>27533</v>
      </c>
      <c r="I33" s="120">
        <f t="shared" si="47"/>
        <v>30002</v>
      </c>
      <c r="J33" s="120">
        <f t="shared" si="47"/>
        <v>44587</v>
      </c>
      <c r="K33" s="120">
        <f t="shared" ref="K33:L33" si="48">SUM(K34:K36)</f>
        <v>39021</v>
      </c>
      <c r="L33" s="120">
        <f t="shared" si="48"/>
        <v>41019</v>
      </c>
      <c r="M33" s="120">
        <f t="shared" ref="M33" si="49">SUM(M34:M36)</f>
        <v>39618</v>
      </c>
      <c r="N33" s="30"/>
      <c r="O33" s="30"/>
    </row>
    <row r="34" spans="1:15" ht="15" customHeight="1" x14ac:dyDescent="0.25">
      <c r="A34" s="215" t="s">
        <v>81</v>
      </c>
      <c r="B34" s="133">
        <v>8065</v>
      </c>
      <c r="C34" s="133">
        <v>8034</v>
      </c>
      <c r="D34" s="133">
        <v>9876</v>
      </c>
      <c r="E34" s="133">
        <v>10470</v>
      </c>
      <c r="F34" s="133">
        <v>10648</v>
      </c>
      <c r="G34" s="133">
        <v>10772</v>
      </c>
      <c r="H34" s="133">
        <v>10800</v>
      </c>
      <c r="I34" s="133">
        <v>11661</v>
      </c>
      <c r="J34" s="133">
        <v>16968</v>
      </c>
      <c r="K34" s="133">
        <v>13128</v>
      </c>
      <c r="L34" s="133">
        <v>13985</v>
      </c>
      <c r="M34" s="133">
        <v>13238</v>
      </c>
    </row>
    <row r="35" spans="1:15" ht="15" customHeight="1" x14ac:dyDescent="0.25">
      <c r="A35" s="215" t="s">
        <v>82</v>
      </c>
      <c r="B35" s="133">
        <v>5804</v>
      </c>
      <c r="C35" s="133">
        <v>5895</v>
      </c>
      <c r="D35" s="133">
        <v>6155</v>
      </c>
      <c r="E35" s="133">
        <v>7479</v>
      </c>
      <c r="F35" s="133">
        <v>8509</v>
      </c>
      <c r="G35" s="133">
        <v>8247</v>
      </c>
      <c r="H35" s="133">
        <v>8374</v>
      </c>
      <c r="I35" s="133">
        <v>9219</v>
      </c>
      <c r="J35" s="133">
        <v>14595</v>
      </c>
      <c r="K35" s="133">
        <v>13233</v>
      </c>
      <c r="L35" s="133">
        <v>13043</v>
      </c>
      <c r="M35" s="133">
        <v>13042</v>
      </c>
    </row>
    <row r="36" spans="1:15" ht="15" customHeight="1" x14ac:dyDescent="0.25">
      <c r="A36" s="215" t="s">
        <v>83</v>
      </c>
      <c r="B36" s="133">
        <v>5484</v>
      </c>
      <c r="C36" s="133">
        <v>5508</v>
      </c>
      <c r="D36" s="133">
        <v>5705</v>
      </c>
      <c r="E36" s="133">
        <v>5841</v>
      </c>
      <c r="F36" s="133">
        <v>7962</v>
      </c>
      <c r="G36" s="133">
        <v>8240</v>
      </c>
      <c r="H36" s="133">
        <v>8359</v>
      </c>
      <c r="I36" s="133">
        <v>9122</v>
      </c>
      <c r="J36" s="133">
        <v>13024</v>
      </c>
      <c r="K36" s="133">
        <v>12660</v>
      </c>
      <c r="L36" s="133">
        <v>13991</v>
      </c>
      <c r="M36" s="133">
        <v>13338</v>
      </c>
    </row>
    <row r="37" spans="1:15" ht="15" customHeight="1" x14ac:dyDescent="0.25">
      <c r="A37" s="32"/>
      <c r="B37" s="43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40"/>
      <c r="O37" s="40"/>
    </row>
    <row r="38" spans="1:15" s="40" customFormat="1" ht="15" customHeight="1" x14ac:dyDescent="0.25">
      <c r="A38" s="214" t="s">
        <v>563</v>
      </c>
      <c r="B38" s="120">
        <f t="shared" ref="B38:D38" si="50">SUM(B39:B41)</f>
        <v>16682</v>
      </c>
      <c r="C38" s="120">
        <f t="shared" si="50"/>
        <v>17526</v>
      </c>
      <c r="D38" s="120">
        <f t="shared" si="50"/>
        <v>17770</v>
      </c>
      <c r="E38" s="120">
        <f t="shared" ref="E38:J38" si="51">SUM(E39:E41)</f>
        <v>19429</v>
      </c>
      <c r="F38" s="120">
        <f t="shared" si="51"/>
        <v>22835</v>
      </c>
      <c r="G38" s="120">
        <f t="shared" si="51"/>
        <v>24284</v>
      </c>
      <c r="H38" s="120">
        <f t="shared" si="51"/>
        <v>25607</v>
      </c>
      <c r="I38" s="120">
        <f t="shared" si="51"/>
        <v>27007</v>
      </c>
      <c r="J38" s="120">
        <f t="shared" si="51"/>
        <v>37293</v>
      </c>
      <c r="K38" s="120">
        <f t="shared" ref="K38:M38" si="52">SUM(K39:K41)</f>
        <v>35483</v>
      </c>
      <c r="L38" s="120">
        <f t="shared" si="52"/>
        <v>42354</v>
      </c>
      <c r="M38" s="120">
        <f t="shared" si="52"/>
        <v>40890</v>
      </c>
      <c r="N38" s="30"/>
      <c r="O38" s="30"/>
    </row>
    <row r="39" spans="1:15" ht="15" customHeight="1" x14ac:dyDescent="0.25">
      <c r="A39" s="215" t="s">
        <v>84</v>
      </c>
      <c r="B39" s="133">
        <v>5505</v>
      </c>
      <c r="C39" s="133">
        <v>5982</v>
      </c>
      <c r="D39" s="133">
        <v>6382</v>
      </c>
      <c r="E39" s="133">
        <v>7179</v>
      </c>
      <c r="F39" s="133">
        <v>8106</v>
      </c>
      <c r="G39" s="133">
        <v>8822</v>
      </c>
      <c r="H39" s="133">
        <v>8705</v>
      </c>
      <c r="I39" s="133">
        <v>8995</v>
      </c>
      <c r="J39" s="133">
        <v>14293</v>
      </c>
      <c r="K39" s="133">
        <v>12684</v>
      </c>
      <c r="L39" s="133">
        <v>15567</v>
      </c>
      <c r="M39" s="133">
        <v>14315</v>
      </c>
    </row>
    <row r="40" spans="1:15" ht="15" customHeight="1" x14ac:dyDescent="0.25">
      <c r="A40" s="215" t="s">
        <v>85</v>
      </c>
      <c r="B40" s="133">
        <v>5106</v>
      </c>
      <c r="C40" s="133">
        <v>5395</v>
      </c>
      <c r="D40" s="133">
        <v>5374</v>
      </c>
      <c r="E40" s="133">
        <v>5874</v>
      </c>
      <c r="F40" s="133">
        <v>7334</v>
      </c>
      <c r="G40" s="133">
        <v>7435</v>
      </c>
      <c r="H40" s="133">
        <v>8299</v>
      </c>
      <c r="I40" s="133">
        <v>8475</v>
      </c>
      <c r="J40" s="133">
        <v>11846</v>
      </c>
      <c r="K40" s="133">
        <v>11469</v>
      </c>
      <c r="L40" s="133">
        <v>13166</v>
      </c>
      <c r="M40" s="133">
        <v>12769</v>
      </c>
    </row>
    <row r="41" spans="1:15" ht="15" customHeight="1" thickBot="1" x14ac:dyDescent="0.3">
      <c r="A41" s="216" t="s">
        <v>86</v>
      </c>
      <c r="B41" s="136">
        <v>6071</v>
      </c>
      <c r="C41" s="136">
        <v>6149</v>
      </c>
      <c r="D41" s="136">
        <v>6014</v>
      </c>
      <c r="E41" s="136">
        <v>6376</v>
      </c>
      <c r="F41" s="136">
        <v>7395</v>
      </c>
      <c r="G41" s="136">
        <v>8027</v>
      </c>
      <c r="H41" s="136">
        <v>8603</v>
      </c>
      <c r="I41" s="136">
        <v>9537</v>
      </c>
      <c r="J41" s="136">
        <v>11154</v>
      </c>
      <c r="K41" s="136">
        <v>11330</v>
      </c>
      <c r="L41" s="136">
        <v>13621</v>
      </c>
      <c r="M41" s="136">
        <v>13806</v>
      </c>
    </row>
    <row r="42" spans="1:15" ht="15" customHeight="1" x14ac:dyDescent="0.25">
      <c r="A42" s="249" t="s">
        <v>401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</sheetData>
  <mergeCells count="7">
    <mergeCell ref="N2:O3"/>
    <mergeCell ref="A5:M5"/>
    <mergeCell ref="A42:M42"/>
    <mergeCell ref="A1:M1"/>
    <mergeCell ref="A2:M2"/>
    <mergeCell ref="A3:M3"/>
    <mergeCell ref="A4:M4"/>
  </mergeCells>
  <hyperlinks>
    <hyperlink ref="N2" r:id="rId1" location="INDICE!A1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7"/>
  <sheetViews>
    <sheetView showGridLines="0" zoomScaleNormal="100" zoomScaleSheetLayoutView="100" workbookViewId="0">
      <selection activeCell="P8" sqref="P8"/>
    </sheetView>
  </sheetViews>
  <sheetFormatPr baseColWidth="10" defaultColWidth="11" defaultRowHeight="12.75" x14ac:dyDescent="0.25"/>
  <cols>
    <col min="1" max="1" width="21" style="40" customWidth="1"/>
    <col min="2" max="13" width="8.28515625" style="30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35" s="76" customFormat="1" ht="15" customHeight="1" x14ac:dyDescent="0.25">
      <c r="A1" s="252" t="s">
        <v>358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35" s="76" customFormat="1" ht="15" customHeight="1" x14ac:dyDescent="0.25">
      <c r="A2" s="252" t="s">
        <v>26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35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35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35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35" s="76" customFormat="1" ht="15" customHeight="1" x14ac:dyDescent="0.25">
      <c r="A6" s="254" t="s">
        <v>17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30"/>
      <c r="O6" s="30"/>
      <c r="P6" s="40"/>
      <c r="Q6" s="40"/>
    </row>
    <row r="7" spans="1:35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O7" s="30"/>
      <c r="P7" s="30"/>
      <c r="Q7" s="30"/>
    </row>
    <row r="8" spans="1:35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98">
        <v>2021</v>
      </c>
      <c r="N8" s="30"/>
      <c r="O8" s="30"/>
      <c r="P8" s="30"/>
      <c r="Q8" s="30"/>
    </row>
    <row r="9" spans="1:35" ht="9.9499999999999993" customHeight="1" x14ac:dyDescent="0.25">
      <c r="A9" s="93"/>
      <c r="N9" s="85"/>
      <c r="O9" s="129"/>
    </row>
    <row r="10" spans="1:35" s="40" customFormat="1" ht="15" customHeight="1" x14ac:dyDescent="0.25">
      <c r="A10" s="45" t="s">
        <v>8</v>
      </c>
      <c r="B10" s="191">
        <f>+'C8'!B10/('C8'!B10+'C10'!B10+'C12'!B10)*100</f>
        <v>56.194346903269462</v>
      </c>
      <c r="C10" s="191">
        <f>+'C8'!C10/('C8'!C10+'C10'!C10+'C12'!C10)*100</f>
        <v>57.365546750742467</v>
      </c>
      <c r="D10" s="191">
        <f>+'C8'!D10/('C8'!D10+'C10'!D10+'C12'!D10)*100</f>
        <v>57.603852009797265</v>
      </c>
      <c r="E10" s="191">
        <f>+'C8'!E10/('C8'!E10+'C10'!E10+'C12'!E10)*100</f>
        <v>57.866466482936396</v>
      </c>
      <c r="F10" s="191">
        <f>+'C8'!F10/('C8'!F10+'C10'!F10+'C12'!F10)*100</f>
        <v>59.17246161333982</v>
      </c>
      <c r="G10" s="191">
        <f>+'C8'!G10/('C8'!G10+'C10'!G10+'C12'!G10)*100</f>
        <v>59.394210275277089</v>
      </c>
      <c r="H10" s="191">
        <f>+'C8'!H10/('C8'!H10+'C10'!H10+'C12'!H10)*100</f>
        <v>61.017809665050038</v>
      </c>
      <c r="I10" s="191">
        <f>+'C8'!I10/('C8'!I10+'C10'!I10+'C12'!I10)*100</f>
        <v>62.495450243866927</v>
      </c>
      <c r="J10" s="191">
        <f>+'C8'!J10/('C8'!J10+'C10'!J10+'C12'!J10)*100</f>
        <v>89.354725453122327</v>
      </c>
      <c r="K10" s="191">
        <f>+'C8'!K10/('C8'!K10+'C10'!K10+'C12'!K10)*100</f>
        <v>76.302639868562466</v>
      </c>
      <c r="L10" s="191">
        <f>+'C8'!L10/('C8'!L10+'C10'!L10+'C12'!L10)*100</f>
        <v>81.722957314794058</v>
      </c>
      <c r="M10" s="191">
        <f>+'C8'!M10/('C8'!M10+'C10'!M10+'C12'!M10)*100</f>
        <v>75.524307157863973</v>
      </c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</row>
    <row r="11" spans="1:35" s="40" customFormat="1" ht="15" customHeight="1" x14ac:dyDescent="0.25">
      <c r="A11" s="212" t="s">
        <v>562</v>
      </c>
      <c r="B11" s="191">
        <f>+'C8'!B11/('C8'!B11+'C10'!B11+'C12'!B11)*100</f>
        <v>54.76098306113267</v>
      </c>
      <c r="C11" s="191">
        <f>+'C8'!C11/('C8'!C11+'C10'!C11+'C12'!C11)*100</f>
        <v>54.973068158276362</v>
      </c>
      <c r="D11" s="191">
        <f>+'C8'!D11/('C8'!D11+'C10'!D11+'C12'!D11)*100</f>
        <v>55.79982555381563</v>
      </c>
      <c r="E11" s="191">
        <f>+'C8'!E11/('C8'!E11+'C10'!E11+'C12'!E11)*100</f>
        <v>56.087154110280743</v>
      </c>
      <c r="F11" s="191">
        <f>+'C8'!F11/('C8'!F11+'C10'!F11+'C12'!F11)*100</f>
        <v>56.380167510189459</v>
      </c>
      <c r="G11" s="191">
        <f>+'C8'!G11/('C8'!G11+'C10'!G11+'C12'!G11)*100</f>
        <v>57.01760693594116</v>
      </c>
      <c r="H11" s="191">
        <f>+'C8'!H11/('C8'!H11+'C10'!H11+'C12'!H11)*100</f>
        <v>58.712462442915836</v>
      </c>
      <c r="I11" s="191">
        <f>+'C8'!I11/('C8'!I11+'C10'!I11+'C12'!I11)*100</f>
        <v>60.447229301159354</v>
      </c>
      <c r="J11" s="191">
        <f>+'C8'!J11/('C8'!J11+'C10'!J11+'C12'!J11)*100</f>
        <v>88.576348739224727</v>
      </c>
      <c r="K11" s="191">
        <f>+'C8'!K11/('C8'!K11+'C10'!K11+'C12'!K11)*100</f>
        <v>74.797576303814324</v>
      </c>
      <c r="L11" s="191">
        <f>+'C8'!L11/('C8'!L11+'C10'!L11+'C12'!L11)*100</f>
        <v>78.000201187003313</v>
      </c>
      <c r="M11" s="191">
        <f>+'C8'!M11/('C8'!M11+'C10'!M11+'C12'!M11)*100</f>
        <v>73.425720464812983</v>
      </c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</row>
    <row r="12" spans="1:35" ht="15" customHeight="1" x14ac:dyDescent="0.25">
      <c r="A12" s="213" t="s">
        <v>81</v>
      </c>
      <c r="B12" s="99">
        <f>+'C8'!B12/('C8'!B12+'C10'!B12+'C12'!B12)*100</f>
        <v>52.642836472527335</v>
      </c>
      <c r="C12" s="99">
        <f>+'C8'!C12/('C8'!C12+'C10'!C12+'C12'!C12)*100</f>
        <v>52.110094031377052</v>
      </c>
      <c r="D12" s="99">
        <f>+'C8'!D12/('C8'!D12+'C10'!D12+'C12'!D12)*100</f>
        <v>53.495795889849909</v>
      </c>
      <c r="E12" s="99">
        <f>+'C8'!E12/('C8'!E12+'C10'!E12+'C12'!E12)*100</f>
        <v>54.112212708427222</v>
      </c>
      <c r="F12" s="99">
        <f>+'C8'!F12/('C8'!F12+'C10'!F12+'C12'!F12)*100</f>
        <v>53.216661285114633</v>
      </c>
      <c r="G12" s="99">
        <f>+'C8'!G12/('C8'!G12+'C10'!G12+'C12'!G12)*100</f>
        <v>55.603711877476137</v>
      </c>
      <c r="H12" s="99">
        <f>+'C8'!H12/('C8'!H12+'C10'!H12+'C12'!H12)*100</f>
        <v>57.175938108520604</v>
      </c>
      <c r="I12" s="99">
        <f>+'C8'!I12/('C8'!I12+'C10'!I12+'C12'!I12)*100</f>
        <v>58.746729391865102</v>
      </c>
      <c r="J12" s="99">
        <f>+'C8'!J12/('C8'!J12+'C10'!J12+'C12'!J12)*100</f>
        <v>86.014998707008019</v>
      </c>
      <c r="K12" s="99">
        <f>+'C8'!K12/('C8'!K12+'C10'!K12+'C12'!K12)*100</f>
        <v>74.528396333004395</v>
      </c>
      <c r="L12" s="99">
        <f>+'C8'!L12/('C8'!L12+'C10'!L12+'C12'!L12)*100</f>
        <v>73.623366761802515</v>
      </c>
      <c r="M12" s="99">
        <f>+'C8'!M12/('C8'!M12+'C10'!M12+'C12'!M12)*100</f>
        <v>72.379122900232957</v>
      </c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</row>
    <row r="13" spans="1:35" ht="15" customHeight="1" x14ac:dyDescent="0.25">
      <c r="A13" s="213" t="s">
        <v>82</v>
      </c>
      <c r="B13" s="99">
        <f>+'C8'!B13/('C8'!B13+'C10'!B13+'C12'!B13)*100</f>
        <v>52.557482462977404</v>
      </c>
      <c r="C13" s="99">
        <f>+'C8'!C13/('C8'!C13+'C10'!C13+'C12'!C13)*100</f>
        <v>53.21523247138753</v>
      </c>
      <c r="D13" s="99">
        <f>+'C8'!D13/('C8'!D13+'C10'!D13+'C12'!D13)*100</f>
        <v>53.196479054227709</v>
      </c>
      <c r="E13" s="99">
        <f>+'C8'!E13/('C8'!E13+'C10'!E13+'C12'!E13)*100</f>
        <v>52.96537383600036</v>
      </c>
      <c r="F13" s="99">
        <f>+'C8'!F13/('C8'!F13+'C10'!F13+'C12'!F13)*100</f>
        <v>52.656868706342962</v>
      </c>
      <c r="G13" s="99">
        <f>+'C8'!G13/('C8'!G13+'C10'!G13+'C12'!G13)*100</f>
        <v>52.924395971567719</v>
      </c>
      <c r="H13" s="99">
        <f>+'C8'!H13/('C8'!H13+'C10'!H13+'C12'!H13)*100</f>
        <v>55.412272900520897</v>
      </c>
      <c r="I13" s="99">
        <f>+'C8'!I13/('C8'!I13+'C10'!I13+'C12'!I13)*100</f>
        <v>56.842315553301681</v>
      </c>
      <c r="J13" s="99">
        <f>+'C8'!J13/('C8'!J13+'C10'!J13+'C12'!J13)*100</f>
        <v>88.471174185031273</v>
      </c>
      <c r="K13" s="99">
        <f>+'C8'!K13/('C8'!K13+'C10'!K13+'C12'!K13)*100</f>
        <v>71.921548446121747</v>
      </c>
      <c r="L13" s="99">
        <f>+'C8'!L13/('C8'!L13+'C10'!L13+'C12'!L13)*100</f>
        <v>77.138627936628907</v>
      </c>
      <c r="M13" s="99">
        <f>+'C8'!M13/('C8'!M13+'C10'!M13+'C12'!M13)*100</f>
        <v>69.406230342149172</v>
      </c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</row>
    <row r="14" spans="1:35" ht="15" customHeight="1" x14ac:dyDescent="0.25">
      <c r="A14" s="213" t="s">
        <v>83</v>
      </c>
      <c r="B14" s="99">
        <f>+'C8'!B14/('C8'!B14+'C10'!B14+'C12'!B14)*100</f>
        <v>60.830422197824127</v>
      </c>
      <c r="C14" s="99">
        <f>+'C8'!C14/('C8'!C14+'C10'!C14+'C12'!C14)*100</f>
        <v>61.793294186023203</v>
      </c>
      <c r="D14" s="99">
        <f>+'C8'!D14/('C8'!D14+'C10'!D14+'C12'!D14)*100</f>
        <v>62.758226826050134</v>
      </c>
      <c r="E14" s="99">
        <f>+'C8'!E14/('C8'!E14+'C10'!E14+'C12'!E14)*100</f>
        <v>63.133809615755943</v>
      </c>
      <c r="F14" s="99">
        <f>+'C8'!F14/('C8'!F14+'C10'!F14+'C12'!F14)*100</f>
        <v>65.223127529462104</v>
      </c>
      <c r="G14" s="99">
        <f>+'C8'!G14/('C8'!G14+'C10'!G14+'C12'!G14)*100</f>
        <v>63.551018222706105</v>
      </c>
      <c r="H14" s="99">
        <f>+'C8'!H14/('C8'!H14+'C10'!H14+'C12'!H14)*100</f>
        <v>64.828807778552459</v>
      </c>
      <c r="I14" s="99">
        <f>+'C8'!I14/('C8'!I14+'C10'!I14+'C12'!I14)*100</f>
        <v>67.140172451912449</v>
      </c>
      <c r="J14" s="99">
        <f>+'C8'!J14/('C8'!J14+'C10'!J14+'C12'!J14)*100</f>
        <v>92.143155258764608</v>
      </c>
      <c r="K14" s="99">
        <f>+'C8'!K14/('C8'!K14+'C10'!K14+'C12'!K14)*100</f>
        <v>78.220486651316207</v>
      </c>
      <c r="L14" s="99">
        <f>+'C8'!L14/('C8'!L14+'C10'!L14+'C12'!L14)*100</f>
        <v>84.128394599819174</v>
      </c>
      <c r="M14" s="99">
        <f>+'C8'!M14/('C8'!M14+'C10'!M14+'C12'!M14)*100</f>
        <v>78.989704955428166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</row>
    <row r="15" spans="1:35" ht="15" customHeight="1" x14ac:dyDescent="0.25"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</row>
    <row r="16" spans="1:35" s="40" customFormat="1" ht="15" customHeight="1" x14ac:dyDescent="0.25">
      <c r="A16" s="212" t="s">
        <v>563</v>
      </c>
      <c r="B16" s="191">
        <f>+'C8'!B16/('C8'!B16+'C10'!B16+'C12'!B16)*100</f>
        <v>59.20337363687279</v>
      </c>
      <c r="C16" s="191">
        <f>+'C8'!C16/('C8'!C16+'C10'!C16+'C12'!C16)*100</f>
        <v>62.435790490406994</v>
      </c>
      <c r="D16" s="191">
        <f>+'C8'!D16/('C8'!D16+'C10'!D16+'C12'!D16)*100</f>
        <v>61.491700560624388</v>
      </c>
      <c r="E16" s="191">
        <f>+'C8'!E16/('C8'!E16+'C10'!E16+'C12'!E16)*100</f>
        <v>61.627460188703409</v>
      </c>
      <c r="F16" s="191">
        <f>+'C8'!F16/('C8'!F16+'C10'!F16+'C12'!F16)*100</f>
        <v>64.838282961900816</v>
      </c>
      <c r="G16" s="191">
        <f>+'C8'!G16/('C8'!G16+'C10'!G16+'C12'!G16)*100</f>
        <v>63.796367649437258</v>
      </c>
      <c r="H16" s="191">
        <f>+'C8'!H16/('C8'!H16+'C10'!H16+'C12'!H16)*100</f>
        <v>65.142016078698049</v>
      </c>
      <c r="I16" s="191">
        <f>+'C8'!I16/('C8'!I16+'C10'!I16+'C12'!I16)*100</f>
        <v>66.221977591402265</v>
      </c>
      <c r="J16" s="191">
        <f>+'C8'!J16/('C8'!J16+'C10'!J16+'C12'!J16)*100</f>
        <v>90.794280154927762</v>
      </c>
      <c r="K16" s="191">
        <f>+'C8'!K16/('C8'!K16+'C10'!K16+'C12'!K16)*100</f>
        <v>78.870567390704792</v>
      </c>
      <c r="L16" s="191">
        <f>+'C8'!L16/('C8'!L16+'C10'!L16+'C12'!L16)*100</f>
        <v>87.907435701553354</v>
      </c>
      <c r="M16" s="191">
        <f>+'C8'!M16/('C8'!M16+'C10'!M16+'C12'!M16)*100</f>
        <v>78.82014028056112</v>
      </c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</row>
    <row r="17" spans="1:35" ht="15" customHeight="1" x14ac:dyDescent="0.25">
      <c r="A17" s="213" t="s">
        <v>84</v>
      </c>
      <c r="B17" s="99">
        <f>+'C8'!B17/('C8'!B17+'C10'!B17+'C12'!B17)*100</f>
        <v>49.11440371269213</v>
      </c>
      <c r="C17" s="99">
        <f>+'C8'!C17/('C8'!C17+'C10'!C17+'C12'!C17)*100</f>
        <v>52.075754333404667</v>
      </c>
      <c r="D17" s="99">
        <f>+'C8'!D17/('C8'!D17+'C10'!D17+'C12'!D17)*100</f>
        <v>51.489948503587513</v>
      </c>
      <c r="E17" s="99">
        <f>+'C8'!E17/('C8'!E17+'C10'!E17+'C12'!E17)*100</f>
        <v>51.624548736462096</v>
      </c>
      <c r="F17" s="99">
        <f>+'C8'!F17/('C8'!F17+'C10'!F17+'C12'!F17)*100</f>
        <v>53.963669680914627</v>
      </c>
      <c r="G17" s="99">
        <f>+'C8'!G17/('C8'!G17+'C10'!G17+'C12'!G17)*100</f>
        <v>54.879747073657271</v>
      </c>
      <c r="H17" s="99">
        <f>+'C8'!H17/('C8'!H17+'C10'!H17+'C12'!H17)*100</f>
        <v>54.607321946989408</v>
      </c>
      <c r="I17" s="99">
        <f>+'C8'!I17/('C8'!I17+'C10'!I17+'C12'!I17)*100</f>
        <v>55.749854113985606</v>
      </c>
      <c r="J17" s="99">
        <f>+'C8'!J17/('C8'!J17+'C10'!J17+'C12'!J17)*100</f>
        <v>87.658139404892779</v>
      </c>
      <c r="K17" s="99">
        <f>+'C8'!K17/('C8'!K17+'C10'!K17+'C12'!K17)*100</f>
        <v>71.562871447610135</v>
      </c>
      <c r="L17" s="99">
        <f>+'C8'!L17/('C8'!L17+'C10'!L17+'C12'!L17)*100</f>
        <v>81.948881789137388</v>
      </c>
      <c r="M17" s="99">
        <f>+'C8'!M17/('C8'!M17+'C10'!M17+'C12'!M17)*100</f>
        <v>72.517753389283413</v>
      </c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</row>
    <row r="18" spans="1:35" ht="15" customHeight="1" x14ac:dyDescent="0.25">
      <c r="A18" s="213" t="s">
        <v>85</v>
      </c>
      <c r="B18" s="99">
        <f>+'C8'!B18/('C8'!B18+'C10'!B18+'C12'!B18)*100</f>
        <v>66.871483969632422</v>
      </c>
      <c r="C18" s="99">
        <f>+'C8'!C18/('C8'!C18+'C10'!C18+'C12'!C18)*100</f>
        <v>71.401266928789866</v>
      </c>
      <c r="D18" s="99">
        <f>+'C8'!D18/('C8'!D18+'C10'!D18+'C12'!D18)*100</f>
        <v>70.080026130981537</v>
      </c>
      <c r="E18" s="99">
        <f>+'C8'!E18/('C8'!E18+'C10'!E18+'C12'!E18)*100</f>
        <v>70.180618732210789</v>
      </c>
      <c r="F18" s="99">
        <f>+'C8'!F18/('C8'!F18+'C10'!F18+'C12'!F18)*100</f>
        <v>74.072761335730021</v>
      </c>
      <c r="G18" s="99">
        <f>+'C8'!G18/('C8'!G18+'C10'!G18+'C12'!G18)*100</f>
        <v>71.283139941620632</v>
      </c>
      <c r="H18" s="99">
        <f>+'C8'!H18/('C8'!H18+'C10'!H18+'C12'!H18)*100</f>
        <v>74.019755955839628</v>
      </c>
      <c r="I18" s="99">
        <f>+'C8'!I18/('C8'!I18+'C10'!I18+'C12'!I18)*100</f>
        <v>74.099280343963386</v>
      </c>
      <c r="J18" s="99">
        <f>+'C8'!J18/('C8'!J18+'C10'!J18+'C12'!J18)*100</f>
        <v>93.660474354480655</v>
      </c>
      <c r="K18" s="99">
        <f>+'C8'!K18/('C8'!K18+'C10'!K18+'C12'!K18)*100</f>
        <v>83.803484650942266</v>
      </c>
      <c r="L18" s="99">
        <f>+'C8'!L18/('C8'!L18+'C10'!L18+'C12'!L18)*100</f>
        <v>92.153515554395199</v>
      </c>
      <c r="M18" s="99">
        <f>+'C8'!M18/('C8'!M18+'C10'!M18+'C12'!M18)*100</f>
        <v>81.607240065323893</v>
      </c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</row>
    <row r="19" spans="1:35" ht="15" customHeight="1" x14ac:dyDescent="0.25">
      <c r="A19" s="213" t="s">
        <v>86</v>
      </c>
      <c r="B19" s="99">
        <f>+'C8'!B19/('C8'!B19+'C10'!B19+'C12'!B19)*100</f>
        <v>85.067630909334397</v>
      </c>
      <c r="C19" s="99">
        <f>+'C8'!C19/('C8'!C19+'C10'!C19+'C12'!C19)*100</f>
        <v>82.525148310549383</v>
      </c>
      <c r="D19" s="99">
        <f>+'C8'!D19/('C8'!D19+'C10'!D19+'C12'!D19)*100</f>
        <v>80.501214678429861</v>
      </c>
      <c r="E19" s="99">
        <f>+'C8'!E19/('C8'!E19+'C10'!E19+'C12'!E19)*100</f>
        <v>80.924431401320618</v>
      </c>
      <c r="F19" s="99">
        <f>+'C8'!F19/('C8'!F19+'C10'!F19+'C12'!F19)*100</f>
        <v>84.269783401243842</v>
      </c>
      <c r="G19" s="99">
        <f>+'C8'!G19/('C8'!G19+'C10'!G19+'C12'!G19)*100</f>
        <v>79.334600760456269</v>
      </c>
      <c r="H19" s="99">
        <f>+'C8'!H19/('C8'!H19+'C10'!H19+'C12'!H19)*100</f>
        <v>80.826534231997158</v>
      </c>
      <c r="I19" s="99">
        <f>+'C8'!I19/('C8'!I19+'C10'!I19+'C12'!I19)*100</f>
        <v>82.1533203125</v>
      </c>
      <c r="J19" s="99">
        <f>+'C8'!J19/('C8'!J19+'C10'!J19+'C12'!J19)*100</f>
        <v>94.450672645739914</v>
      </c>
      <c r="K19" s="99">
        <f>+'C8'!K19/('C8'!K19+'C10'!K19+'C12'!K19)*100</f>
        <v>90.425768233987412</v>
      </c>
      <c r="L19" s="99">
        <f>+'C8'!L19/('C8'!L19+'C10'!L19+'C12'!L19)*100</f>
        <v>99.266028639274666</v>
      </c>
      <c r="M19" s="99">
        <f>+'C8'!M19/('C8'!M19+'C10'!M19+'C12'!M19)*100</f>
        <v>93.94687666844635</v>
      </c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</row>
    <row r="20" spans="1:35" ht="15" customHeight="1" x14ac:dyDescent="0.25"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</row>
    <row r="21" spans="1:35" s="40" customFormat="1" ht="15" customHeight="1" x14ac:dyDescent="0.25">
      <c r="A21" s="45" t="s">
        <v>27</v>
      </c>
      <c r="B21" s="191">
        <f>+'C8'!B21/('C8'!B21+'C10'!B21+'C12'!B21)*100</f>
        <v>55.344812792687826</v>
      </c>
      <c r="C21" s="191">
        <f>+'C8'!C21/('C8'!C21+'C10'!C21+'C12'!C21)*100</f>
        <v>56.622155148019893</v>
      </c>
      <c r="D21" s="191">
        <f>+'C8'!D21/('C8'!D21+'C10'!D21+'C12'!D21)*100</f>
        <v>57.104735279968779</v>
      </c>
      <c r="E21" s="191">
        <f>+'C8'!E21/('C8'!E21+'C10'!E21+'C12'!E21)*100</f>
        <v>57.418726598609297</v>
      </c>
      <c r="F21" s="191">
        <f>+'C8'!F21/('C8'!F21+'C10'!F21+'C12'!F21)*100</f>
        <v>58.164605450366643</v>
      </c>
      <c r="G21" s="191">
        <f>+'C8'!G21/('C8'!G21+'C10'!G21+'C12'!G21)*100</f>
        <v>58.422219143925744</v>
      </c>
      <c r="H21" s="191">
        <f>+'C8'!H21/('C8'!H21+'C10'!H21+'C12'!H21)*100</f>
        <v>59.928385717854539</v>
      </c>
      <c r="I21" s="191">
        <f>+'C8'!I21/('C8'!I21+'C10'!I21+'C12'!I21)*100</f>
        <v>61.013145535561428</v>
      </c>
      <c r="J21" s="191">
        <f>+'C8'!J21/('C8'!J21+'C10'!J21+'C12'!J21)*100</f>
        <v>88.759362658314046</v>
      </c>
      <c r="K21" s="191">
        <f>+'C8'!K21/('C8'!K21+'C10'!K21+'C12'!K21)*100</f>
        <v>74.896270962813787</v>
      </c>
      <c r="L21" s="191">
        <f>+'C8'!L21/('C8'!L21+'C10'!L21+'C12'!L21)*100</f>
        <v>81.052281194389082</v>
      </c>
      <c r="M21" s="191">
        <f>+'C8'!M21/('C8'!M21+'C10'!M21+'C12'!M21)*100</f>
        <v>74.42045842755121</v>
      </c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</row>
    <row r="22" spans="1:35" s="40" customFormat="1" ht="15" customHeight="1" x14ac:dyDescent="0.25">
      <c r="A22" s="212" t="s">
        <v>562</v>
      </c>
      <c r="B22" s="191">
        <f>+'C8'!B22/('C8'!B22+'C10'!B22+'C12'!B22)*100</f>
        <v>54.528316355874793</v>
      </c>
      <c r="C22" s="191">
        <f>+'C8'!C22/('C8'!C22+'C10'!C22+'C12'!C22)*100</f>
        <v>54.868942299173526</v>
      </c>
      <c r="D22" s="191">
        <f>+'C8'!D22/('C8'!D22+'C10'!D22+'C12'!D22)*100</f>
        <v>55.754565171762408</v>
      </c>
      <c r="E22" s="191">
        <f>+'C8'!E22/('C8'!E22+'C10'!E22+'C12'!E22)*100</f>
        <v>55.9799130334398</v>
      </c>
      <c r="F22" s="191">
        <f>+'C8'!F22/('C8'!F22+'C10'!F22+'C12'!F22)*100</f>
        <v>55.784070017348974</v>
      </c>
      <c r="G22" s="191">
        <f>+'C8'!G22/('C8'!G22+'C10'!G22+'C12'!G22)*100</f>
        <v>56.30537964046092</v>
      </c>
      <c r="H22" s="191">
        <f>+'C8'!H22/('C8'!H22+'C10'!H22+'C12'!H22)*100</f>
        <v>58.006834023088651</v>
      </c>
      <c r="I22" s="191">
        <f>+'C8'!I22/('C8'!I22+'C10'!I22+'C12'!I22)*100</f>
        <v>59.234595527277136</v>
      </c>
      <c r="J22" s="191">
        <f>+'C8'!J22/('C8'!J22+'C10'!J22+'C12'!J22)*100</f>
        <v>88.014855715506485</v>
      </c>
      <c r="K22" s="191">
        <f>+'C8'!K22/('C8'!K22+'C10'!K22+'C12'!K22)*100</f>
        <v>73.720833711625005</v>
      </c>
      <c r="L22" s="191">
        <f>+'C8'!L22/('C8'!L22+'C10'!L22+'C12'!L22)*100</f>
        <v>77.950125741490851</v>
      </c>
      <c r="M22" s="191">
        <f>+'C8'!M22/('C8'!M22+'C10'!M22+'C12'!M22)*100</f>
        <v>73.04145161895002</v>
      </c>
      <c r="N22" s="30"/>
      <c r="O22" s="135"/>
      <c r="P22" s="132"/>
    </row>
    <row r="23" spans="1:35" ht="15" customHeight="1" x14ac:dyDescent="0.25">
      <c r="A23" s="213" t="s">
        <v>81</v>
      </c>
      <c r="B23" s="99">
        <f>+'C8'!B23/('C8'!B23+'C10'!B23+'C12'!B23)*100</f>
        <v>52.120304928860214</v>
      </c>
      <c r="C23" s="99">
        <f>+'C8'!C23/('C8'!C23+'C10'!C23+'C12'!C23)*100</f>
        <v>51.582583179226972</v>
      </c>
      <c r="D23" s="99">
        <f>+'C8'!D23/('C8'!D23+'C10'!D23+'C12'!D23)*100</f>
        <v>53.178416335581637</v>
      </c>
      <c r="E23" s="99">
        <f>+'C8'!E23/('C8'!E23+'C10'!E23+'C12'!E23)*100</f>
        <v>53.412796764936076</v>
      </c>
      <c r="F23" s="114">
        <f>+'C8'!F23/('C8'!F23+'C10'!F23+'C12'!F23)*100</f>
        <v>52.019135823487353</v>
      </c>
      <c r="G23" s="114">
        <f>+'C8'!G23/('C8'!G23+'C10'!G23+'C12'!G23)*100</f>
        <v>54.294306896069379</v>
      </c>
      <c r="H23" s="114">
        <f>+'C8'!H23/('C8'!H23+'C10'!H23+'C12'!H23)*100</f>
        <v>55.836539283576982</v>
      </c>
      <c r="I23" s="114">
        <f>+'C8'!I23/('C8'!I23+'C10'!I23+'C12'!I23)*100</f>
        <v>56.884409907722201</v>
      </c>
      <c r="J23" s="114">
        <f>+'C8'!J23/('C8'!J23+'C10'!J23+'C12'!J23)*100</f>
        <v>85.26056810556922</v>
      </c>
      <c r="K23" s="114">
        <f>+'C8'!K23/('C8'!K23+'C10'!K23+'C12'!K23)*100</f>
        <v>73.858017089482956</v>
      </c>
      <c r="L23" s="114">
        <f>+'C8'!L23/('C8'!L23+'C10'!L23+'C12'!L23)*100</f>
        <v>73.754036833376972</v>
      </c>
      <c r="M23" s="114">
        <f>+'C8'!M23/('C8'!M23+'C10'!M23+'C12'!M23)*100</f>
        <v>72.245666781373956</v>
      </c>
      <c r="P23" s="135"/>
    </row>
    <row r="24" spans="1:35" ht="15" customHeight="1" x14ac:dyDescent="0.25">
      <c r="A24" s="213" t="s">
        <v>82</v>
      </c>
      <c r="B24" s="99">
        <f>+'C8'!B24/('C8'!B24+'C10'!B24+'C12'!B24)*100</f>
        <v>52.723194791790718</v>
      </c>
      <c r="C24" s="99">
        <f>+'C8'!C24/('C8'!C24+'C10'!C24+'C12'!C24)*100</f>
        <v>53.586113266097747</v>
      </c>
      <c r="D24" s="99">
        <f>+'C8'!D24/('C8'!D24+'C10'!D24+'C12'!D24)*100</f>
        <v>53.239214137624643</v>
      </c>
      <c r="E24" s="99">
        <f>+'C8'!E24/('C8'!E24+'C10'!E24+'C12'!E24)*100</f>
        <v>52.954684629516223</v>
      </c>
      <c r="F24" s="99">
        <f>+'C8'!F24/('C8'!F24+'C10'!F24+'C12'!F24)*100</f>
        <v>52.248887168569766</v>
      </c>
      <c r="G24" s="99">
        <f>+'C8'!G24/('C8'!G24+'C10'!G24+'C12'!G24)*100</f>
        <v>52.42756622516557</v>
      </c>
      <c r="H24" s="99">
        <f>+'C8'!H24/('C8'!H24+'C10'!H24+'C12'!H24)*100</f>
        <v>55.288451514709259</v>
      </c>
      <c r="I24" s="99">
        <f>+'C8'!I24/('C8'!I24+'C10'!I24+'C12'!I24)*100</f>
        <v>56.106677442165875</v>
      </c>
      <c r="J24" s="99">
        <f>+'C8'!J24/('C8'!J24+'C10'!J24+'C12'!J24)*100</f>
        <v>87.924475967825018</v>
      </c>
      <c r="K24" s="99">
        <f>+'C8'!K24/('C8'!K24+'C10'!K24+'C12'!K24)*100</f>
        <v>70.416089028998996</v>
      </c>
      <c r="L24" s="99">
        <f>+'C8'!L24/('C8'!L24+'C10'!L24+'C12'!L24)*100</f>
        <v>77.432035986700569</v>
      </c>
      <c r="M24" s="114">
        <f>+'C8'!M24/('C8'!M24+'C10'!M24+'C12'!M24)*100</f>
        <v>68.703430434861815</v>
      </c>
    </row>
    <row r="25" spans="1:35" ht="15" customHeight="1" x14ac:dyDescent="0.25">
      <c r="A25" s="213" t="s">
        <v>83</v>
      </c>
      <c r="B25" s="99">
        <f>+'C8'!B25/('C8'!B25+'C10'!B25+'C12'!B25)*100</f>
        <v>60.508983485883093</v>
      </c>
      <c r="C25" s="99">
        <f>+'C8'!C25/('C8'!C25+'C10'!C25+'C12'!C25)*100</f>
        <v>61.72162511271965</v>
      </c>
      <c r="D25" s="99">
        <f>+'C8'!D25/('C8'!D25+'C10'!D25+'C12'!D25)*100</f>
        <v>62.831412103746395</v>
      </c>
      <c r="E25" s="99">
        <f>+'C8'!E25/('C8'!E25+'C10'!E25+'C12'!E25)*100</f>
        <v>63.432377533185317</v>
      </c>
      <c r="F25" s="99">
        <f>+'C8'!F25/('C8'!F25+'C10'!F25+'C12'!F25)*100</f>
        <v>64.947354089134976</v>
      </c>
      <c r="G25" s="99">
        <f>+'C8'!G25/('C8'!G25+'C10'!G25+'C12'!G25)*100</f>
        <v>63.299717814682886</v>
      </c>
      <c r="H25" s="99">
        <f>+'C8'!H25/('C8'!H25+'C10'!H25+'C12'!H25)*100</f>
        <v>64.365856069592724</v>
      </c>
      <c r="I25" s="99">
        <f>+'C8'!I25/('C8'!I25+'C10'!I25+'C12'!I25)*100</f>
        <v>66.277687474223058</v>
      </c>
      <c r="J25" s="99">
        <f>+'C8'!J25/('C8'!J25+'C10'!J25+'C12'!J25)*100</f>
        <v>91.797027542324216</v>
      </c>
      <c r="K25" s="99">
        <f>+'C8'!K25/('C8'!K25+'C10'!K25+'C12'!K25)*100</f>
        <v>77.140923632187679</v>
      </c>
      <c r="L25" s="99">
        <f>+'C8'!L25/('C8'!L25+'C10'!L25+'C12'!L25)*100</f>
        <v>83.526265201220269</v>
      </c>
      <c r="M25" s="114">
        <f>+'C8'!M25/('C8'!M25+'C10'!M25+'C12'!M25)*100</f>
        <v>78.689575073090637</v>
      </c>
    </row>
    <row r="26" spans="1:35" ht="15" customHeight="1" x14ac:dyDescent="0.25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114"/>
      <c r="N26" s="40"/>
      <c r="O26" s="40"/>
    </row>
    <row r="27" spans="1:35" s="40" customFormat="1" ht="15" customHeight="1" x14ac:dyDescent="0.25">
      <c r="A27" s="212" t="s">
        <v>563</v>
      </c>
      <c r="B27" s="191">
        <f>+'C8'!B27/('C8'!B27+'C10'!B27+'C12'!B27)*100</f>
        <v>57.311760087442465</v>
      </c>
      <c r="C27" s="191">
        <f>+'C8'!C27/('C8'!C27+'C10'!C27+'C12'!C27)*100</f>
        <v>60.909667734497106</v>
      </c>
      <c r="D27" s="191">
        <f>+'C8'!D27/('C8'!D27+'C10'!D27+'C12'!D27)*100</f>
        <v>60.467658381255639</v>
      </c>
      <c r="E27" s="191">
        <f>+'C8'!E27/('C8'!E27+'C10'!E27+'C12'!E27)*100</f>
        <v>60.990209344901693</v>
      </c>
      <c r="F27" s="191">
        <f>+'C8'!F27/('C8'!F27+'C10'!F27+'C12'!F27)*100</f>
        <v>63.838486699993823</v>
      </c>
      <c r="G27" s="191">
        <f>+'C8'!G27/('C8'!G27+'C10'!G27+'C12'!G27)*100</f>
        <v>63.064696862467564</v>
      </c>
      <c r="H27" s="191">
        <f>+'C8'!H27/('C8'!H27+'C10'!H27+'C12'!H27)*100</f>
        <v>64.005141091182168</v>
      </c>
      <c r="I27" s="191">
        <f>+'C8'!I27/('C8'!I27+'C10'!I27+'C12'!I27)*100</f>
        <v>64.907826959691818</v>
      </c>
      <c r="J27" s="191">
        <f>+'C8'!J27/('C8'!J27+'C10'!J27+'C12'!J27)*100</f>
        <v>90.421068075117375</v>
      </c>
      <c r="K27" s="191">
        <f>+'C8'!K27/('C8'!K27+'C10'!K27+'C12'!K27)*100</f>
        <v>77.274755268614015</v>
      </c>
      <c r="L27" s="191">
        <f>+'C8'!L27/('C8'!L27+'C10'!L27+'C12'!L27)*100</f>
        <v>87.262990673362722</v>
      </c>
      <c r="M27" s="191">
        <f>+'C8'!M27/('C8'!M27+'C10'!M27+'C12'!M27)*100</f>
        <v>76.991449407050155</v>
      </c>
      <c r="N27" s="30"/>
      <c r="O27" s="30"/>
    </row>
    <row r="28" spans="1:35" ht="15" customHeight="1" x14ac:dyDescent="0.25">
      <c r="A28" s="213" t="s">
        <v>84</v>
      </c>
      <c r="B28" s="99">
        <f>+'C8'!B28/('C8'!B28+'C10'!B28+'C12'!B28)*100</f>
        <v>48.471302428256067</v>
      </c>
      <c r="C28" s="99">
        <f>+'C8'!C28/('C8'!C28+'C10'!C28+'C12'!C28)*100</f>
        <v>50.969229060208846</v>
      </c>
      <c r="D28" s="99">
        <f>+'C8'!D28/('C8'!D28+'C10'!D28+'C12'!D28)*100</f>
        <v>50.644806847096923</v>
      </c>
      <c r="E28" s="99">
        <f>+'C8'!E28/('C8'!E28+'C10'!E28+'C12'!E28)*100</f>
        <v>51.037609719235022</v>
      </c>
      <c r="F28" s="99">
        <f>+'C8'!F28/('C8'!F28+'C10'!F28+'C12'!F28)*100</f>
        <v>52.894472921774017</v>
      </c>
      <c r="G28" s="99">
        <f>+'C8'!G28/('C8'!G28+'C10'!G28+'C12'!G28)*100</f>
        <v>53.942238841594403</v>
      </c>
      <c r="H28" s="99">
        <f>+'C8'!H28/('C8'!H28+'C10'!H28+'C12'!H28)*100</f>
        <v>53.140654095308037</v>
      </c>
      <c r="I28" s="99">
        <f>+'C8'!I28/('C8'!I28+'C10'!I28+'C12'!I28)*100</f>
        <v>54.464384623906057</v>
      </c>
      <c r="J28" s="99">
        <f>+'C8'!J28/('C8'!J28+'C10'!J28+'C12'!J28)*100</f>
        <v>86.940595636247807</v>
      </c>
      <c r="K28" s="99">
        <f>+'C8'!K28/('C8'!K28+'C10'!K28+'C12'!K28)*100</f>
        <v>69.714462426553965</v>
      </c>
      <c r="L28" s="99">
        <f>+'C8'!L28/('C8'!L28+'C10'!L28+'C12'!L28)*100</f>
        <v>81.91459670667038</v>
      </c>
      <c r="M28" s="114">
        <f>+'C8'!M28/('C8'!M28+'C10'!M28+'C12'!M28)*100</f>
        <v>71.177496222248053</v>
      </c>
    </row>
    <row r="29" spans="1:35" ht="15" customHeight="1" x14ac:dyDescent="0.25">
      <c r="A29" s="213" t="s">
        <v>85</v>
      </c>
      <c r="B29" s="99">
        <f>+'C8'!B29/('C8'!B29+'C10'!B29+'C12'!B29)*100</f>
        <v>68.175742225974389</v>
      </c>
      <c r="C29" s="99">
        <f>+'C8'!C29/('C8'!C29+'C10'!C29+'C12'!C29)*100</f>
        <v>73.194385667936231</v>
      </c>
      <c r="D29" s="99">
        <f>+'C8'!D29/('C8'!D29+'C10'!D29+'C12'!D29)*100</f>
        <v>72.108169333144559</v>
      </c>
      <c r="E29" s="99">
        <f>+'C8'!E29/('C8'!E29+'C10'!E29+'C12'!E29)*100</f>
        <v>72.825083445777992</v>
      </c>
      <c r="F29" s="99">
        <f>+'C8'!F29/('C8'!F29+'C10'!F29+'C12'!F29)*100</f>
        <v>77.102162827501317</v>
      </c>
      <c r="G29" s="99">
        <f>+'C8'!G29/('C8'!G29+'C10'!G29+'C12'!G29)*100</f>
        <v>74.213034431841066</v>
      </c>
      <c r="H29" s="99">
        <f>+'C8'!H29/('C8'!H29+'C10'!H29+'C12'!H29)*100</f>
        <v>76.954248366013061</v>
      </c>
      <c r="I29" s="99">
        <f>+'C8'!I29/('C8'!I29+'C10'!I29+'C12'!I29)*100</f>
        <v>76.408144883713447</v>
      </c>
      <c r="J29" s="99">
        <f>+'C8'!J29/('C8'!J29+'C10'!J29+'C12'!J29)*100</f>
        <v>94.631007440176944</v>
      </c>
      <c r="K29" s="99">
        <f>+'C8'!K29/('C8'!K29+'C10'!K29+'C12'!K29)*100</f>
        <v>84.77064220183486</v>
      </c>
      <c r="L29" s="99">
        <f>+'C8'!L29/('C8'!L29+'C10'!L29+'C12'!L29)*100</f>
        <v>93.793894223878453</v>
      </c>
      <c r="M29" s="114">
        <f>+'C8'!M29/('C8'!M29+'C10'!M29+'C12'!M29)*100</f>
        <v>82.737143931559658</v>
      </c>
    </row>
    <row r="30" spans="1:35" ht="15" customHeight="1" x14ac:dyDescent="0.25">
      <c r="A30" s="213" t="s">
        <v>86</v>
      </c>
      <c r="B30" s="99">
        <f>+'C8'!B30/('C8'!B30+'C10'!B30+'C12'!B30)*100</f>
        <v>97.231833910034609</v>
      </c>
      <c r="C30" s="99">
        <f>+'C8'!C30/('C8'!C30+'C10'!C30+'C12'!C30)*100</f>
        <v>98.814229249011859</v>
      </c>
      <c r="D30" s="99">
        <f>+'C8'!D30/('C8'!D30+'C10'!D30+'C12'!D30)*100</f>
        <v>98.257839721254356</v>
      </c>
      <c r="E30" s="99">
        <f>+'C8'!E30/('C8'!E30+'C10'!E30+'C12'!E30)*100</f>
        <v>97.97570850202429</v>
      </c>
      <c r="F30" s="99">
        <f>+'C8'!F30/('C8'!F30+'C10'!F30+'C12'!F30)*100</f>
        <v>96.465696465696467</v>
      </c>
      <c r="G30" s="99">
        <f>+'C8'!G30/('C8'!G30+'C10'!G30+'C12'!G30)*100</f>
        <v>100</v>
      </c>
      <c r="H30" s="99">
        <f>+'C8'!H30/('C8'!H30+'C10'!H30+'C12'!H30)*100</f>
        <v>98.839458413926494</v>
      </c>
      <c r="I30" s="99">
        <f>+'C8'!I30/('C8'!I30+'C10'!I30+'C12'!I30)*100</f>
        <v>100</v>
      </c>
      <c r="J30" s="99">
        <f>+'C8'!J30/('C8'!J30+'C10'!J30+'C12'!J30)*100</f>
        <v>98.919753086419746</v>
      </c>
      <c r="K30" s="99">
        <f>+'C8'!K30/('C8'!K30+'C10'!K30+'C12'!K30)*100</f>
        <v>99.436302142051858</v>
      </c>
      <c r="L30" s="99">
        <f>+'C8'!L30/('C8'!L30+'C10'!L30+'C12'!L30)*100</f>
        <v>99.428571428571431</v>
      </c>
      <c r="M30" s="114">
        <f>+'C8'!M30/('C8'!M30+'C10'!M30+'C12'!M30)*100</f>
        <v>97.132616487455195</v>
      </c>
    </row>
    <row r="31" spans="1:35" ht="15" customHeight="1" x14ac:dyDescent="0.25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14"/>
      <c r="M31" s="114"/>
      <c r="N31" s="85"/>
      <c r="O31" s="85"/>
    </row>
    <row r="32" spans="1:35" s="40" customFormat="1" ht="15" customHeight="1" x14ac:dyDescent="0.25">
      <c r="A32" s="45" t="s">
        <v>28</v>
      </c>
      <c r="B32" s="191">
        <f>+'C8'!B32/('C8'!B32+'C10'!B32+'C12'!B32)*100</f>
        <v>59.28954555924841</v>
      </c>
      <c r="C32" s="191">
        <f>+'C8'!C32/('C8'!C32+'C10'!C32+'C12'!C32)*100</f>
        <v>60.054590651350956</v>
      </c>
      <c r="D32" s="191">
        <f>+'C8'!D32/('C8'!D32+'C10'!D32+'C12'!D32)*100</f>
        <v>59.253370929761672</v>
      </c>
      <c r="E32" s="191">
        <f>+'C8'!E32/('C8'!E32+'C10'!E32+'C12'!E32)*100</f>
        <v>59.208164942804295</v>
      </c>
      <c r="F32" s="191">
        <f>+'C8'!F32/('C8'!F32+'C10'!F32+'C12'!F32)*100</f>
        <v>61.91160796172818</v>
      </c>
      <c r="G32" s="191">
        <f>+'C8'!G32/('C8'!G32+'C10'!G32+'C12'!G32)*100</f>
        <v>61.92318319977894</v>
      </c>
      <c r="H32" s="191">
        <f>+'C8'!H32/('C8'!H32+'C10'!H32+'C12'!H32)*100</f>
        <v>63.847170491409344</v>
      </c>
      <c r="I32" s="191">
        <f>+'C8'!I32/('C8'!I32+'C10'!I32+'C12'!I32)*100</f>
        <v>66.216388872756838</v>
      </c>
      <c r="J32" s="191">
        <f>+'C8'!J32/('C8'!J32+'C10'!J32+'C12'!J32)*100</f>
        <v>90.809276120975525</v>
      </c>
      <c r="K32" s="191">
        <f>+'C8'!K32/('C8'!K32+'C10'!K32+'C12'!K32)*100</f>
        <v>79.772152982997142</v>
      </c>
      <c r="L32" s="144">
        <f>+'C8'!L32/('C8'!L32+'C10'!L32+'C12'!L32)*100</f>
        <v>83.293038682864449</v>
      </c>
      <c r="M32" s="144">
        <f>+'C8'!M32/('C8'!M32+'C10'!M32+'C12'!M32)*100</f>
        <v>78.159312654725497</v>
      </c>
    </row>
    <row r="33" spans="1:15" s="40" customFormat="1" ht="15" customHeight="1" x14ac:dyDescent="0.25">
      <c r="A33" s="214" t="s">
        <v>562</v>
      </c>
      <c r="B33" s="191">
        <f>+'C8'!B33/('C8'!B33+'C10'!B33+'C12'!B33)*100</f>
        <v>55.810935517360718</v>
      </c>
      <c r="C33" s="191">
        <f>+'C8'!C33/('C8'!C33+'C10'!C33+'C12'!C33)*100</f>
        <v>55.442409721033712</v>
      </c>
      <c r="D33" s="191">
        <f>+'C8'!D33/('C8'!D33+'C10'!D33+'C12'!D33)*100</f>
        <v>55.983104105496317</v>
      </c>
      <c r="E33" s="191">
        <f>+'C8'!E33/('C8'!E33+'C10'!E33+'C12'!E33)*100</f>
        <v>56.484163540528989</v>
      </c>
      <c r="F33" s="191">
        <f>+'C8'!F33/('C8'!F33+'C10'!F33+'C12'!F33)*100</f>
        <v>58.361848193341515</v>
      </c>
      <c r="G33" s="191">
        <f>+'C8'!G33/('C8'!G33+'C10'!G33+'C12'!G33)*100</f>
        <v>59.323177366702936</v>
      </c>
      <c r="H33" s="191">
        <f>+'C8'!H33/('C8'!H33+'C10'!H33+'C12'!H33)*100</f>
        <v>61.009550399964539</v>
      </c>
      <c r="I33" s="191">
        <f>+'C8'!I33/('C8'!I33+'C10'!I33+'C12'!I33)*100</f>
        <v>64.303319973423072</v>
      </c>
      <c r="J33" s="191">
        <f>+'C8'!J33/('C8'!J33+'C10'!J33+'C12'!J33)*100</f>
        <v>90.30644279261945</v>
      </c>
      <c r="K33" s="191">
        <f>+'C8'!K33/('C8'!K33+'C10'!K33+'C12'!K33)*100</f>
        <v>78.121684117800157</v>
      </c>
      <c r="L33" s="144">
        <f>+'C8'!L33/('C8'!L33+'C10'!L33+'C12'!L33)*100</f>
        <v>78.149291266575219</v>
      </c>
      <c r="M33" s="144">
        <f>+'C8'!M33/('C8'!M33+'C10'!M33+'C12'!M33)*100</f>
        <v>74.58348236977352</v>
      </c>
      <c r="N33" s="30"/>
      <c r="O33" s="30"/>
    </row>
    <row r="34" spans="1:15" ht="15" customHeight="1" x14ac:dyDescent="0.25">
      <c r="A34" s="215" t="s">
        <v>81</v>
      </c>
      <c r="B34" s="99">
        <f>+'C8'!B34/('C8'!B34+'C10'!B34+'C12'!B34)*100</f>
        <v>54.949921646112962</v>
      </c>
      <c r="C34" s="99">
        <f>+'C8'!C34/('C8'!C34+'C10'!C34+'C12'!C34)*100</f>
        <v>54.449339207048453</v>
      </c>
      <c r="D34" s="99">
        <f>+'C8'!D34/('C8'!D34+'C10'!D34+'C12'!D34)*100</f>
        <v>54.635981411816772</v>
      </c>
      <c r="E34" s="99">
        <f>+'C8'!E34/('C8'!E34+'C10'!E34+'C12'!E34)*100</f>
        <v>56.423798232377663</v>
      </c>
      <c r="F34" s="99">
        <f>+'C8'!F34/('C8'!F34+'C10'!F34+'C12'!F34)*100</f>
        <v>56.980788783646389</v>
      </c>
      <c r="G34" s="99">
        <f>+'C8'!G34/('C8'!G34+'C10'!G34+'C12'!G34)*100</f>
        <v>59.758127149672688</v>
      </c>
      <c r="H34" s="99">
        <f>+'C8'!H34/('C8'!H34+'C10'!H34+'C12'!H34)*100</f>
        <v>61.647354301044579</v>
      </c>
      <c r="I34" s="99">
        <f>+'C8'!I34/('C8'!I34+'C10'!I34+'C12'!I34)*100</f>
        <v>64.704250360670287</v>
      </c>
      <c r="J34" s="99">
        <f>+'C8'!J34/('C8'!J34+'C10'!J34+'C12'!J34)*100</f>
        <v>88.29682052349483</v>
      </c>
      <c r="K34" s="99">
        <f>+'C8'!K34/('C8'!K34+'C10'!K34+'C12'!K34)*100</f>
        <v>76.592765460910144</v>
      </c>
      <c r="L34" s="114">
        <f>+'C8'!L34/('C8'!L34+'C10'!L34+'C12'!L34)*100</f>
        <v>73.231397601717546</v>
      </c>
      <c r="M34" s="114">
        <f>+'C8'!M34/('C8'!M34+'C10'!M34+'C12'!M34)*100</f>
        <v>72.784253353859683</v>
      </c>
    </row>
    <row r="35" spans="1:15" ht="15" customHeight="1" x14ac:dyDescent="0.25">
      <c r="A35" s="215" t="s">
        <v>82</v>
      </c>
      <c r="B35" s="99">
        <f>+'C8'!B35/('C8'!B35+'C10'!B35+'C12'!B35)*100</f>
        <v>51.812176397071951</v>
      </c>
      <c r="C35" s="99">
        <f>+'C8'!C35/('C8'!C35+'C10'!C35+'C12'!C35)*100</f>
        <v>51.543236862813679</v>
      </c>
      <c r="D35" s="99">
        <f>+'C8'!D35/('C8'!D35+'C10'!D35+'C12'!D35)*100</f>
        <v>53.010076651451207</v>
      </c>
      <c r="E35" s="99">
        <f>+'C8'!E35/('C8'!E35+'C10'!E35+'C12'!E35)*100</f>
        <v>53.004961020552798</v>
      </c>
      <c r="F35" s="99">
        <f>+'C8'!F35/('C8'!F35+'C10'!F35+'C12'!F35)*100</f>
        <v>53.994542800939151</v>
      </c>
      <c r="G35" s="99">
        <f>+'C8'!G35/('C8'!G35+'C10'!G35+'C12'!G35)*100</f>
        <v>54.511203648621851</v>
      </c>
      <c r="H35" s="99">
        <f>+'C8'!H35/('C8'!H35+'C10'!H35+'C12'!H35)*100</f>
        <v>55.808063978673772</v>
      </c>
      <c r="I35" s="99">
        <f>+'C8'!I35/('C8'!I35+'C10'!I35+'C12'!I35)*100</f>
        <v>59.17961227371935</v>
      </c>
      <c r="J35" s="99">
        <f>+'C8'!J35/('C8'!J35+'C10'!J35+'C12'!J35)*100</f>
        <v>90.176088971269692</v>
      </c>
      <c r="K35" s="99">
        <f>+'C8'!K35/('C8'!K35+'C10'!K35+'C12'!K35)*100</f>
        <v>76.504596172746716</v>
      </c>
      <c r="L35" s="114">
        <f>+'C8'!L35/('C8'!L35+'C10'!L35+'C12'!L35)*100</f>
        <v>76.261474595100282</v>
      </c>
      <c r="M35" s="114">
        <f>+'C8'!M35/('C8'!M35+'C10'!M35+'C12'!M35)*100</f>
        <v>71.521798738689341</v>
      </c>
    </row>
    <row r="36" spans="1:15" ht="15" customHeight="1" x14ac:dyDescent="0.25">
      <c r="A36" s="215" t="s">
        <v>83</v>
      </c>
      <c r="B36" s="99">
        <f>+'C8'!B36/('C8'!B36+'C10'!B36+'C12'!B36)*100</f>
        <v>62.339433897919747</v>
      </c>
      <c r="C36" s="99">
        <f>+'C8'!C36/('C8'!C36+'C10'!C36+'C12'!C36)*100</f>
        <v>62.124971802391158</v>
      </c>
      <c r="D36" s="99">
        <f>+'C8'!D36/('C8'!D36+'C10'!D36+'C12'!D36)*100</f>
        <v>62.424772951088734</v>
      </c>
      <c r="E36" s="99">
        <f>+'C8'!E36/('C8'!E36+'C10'!E36+'C12'!E36)*100</f>
        <v>61.796445196783743</v>
      </c>
      <c r="F36" s="99">
        <f>+'C8'!F36/('C8'!F36+'C10'!F36+'C12'!F36)*100</f>
        <v>66.234090341901677</v>
      </c>
      <c r="G36" s="99">
        <f>+'C8'!G36/('C8'!G36+'C10'!G36+'C12'!G36)*100</f>
        <v>64.400156311059007</v>
      </c>
      <c r="H36" s="99">
        <f>+'C8'!H36/('C8'!H36+'C10'!H36+'C12'!H36)*100</f>
        <v>66.314954383181274</v>
      </c>
      <c r="I36" s="99">
        <f>+'C8'!I36/('C8'!I36+'C10'!I36+'C12'!I36)*100</f>
        <v>69.862908784560005</v>
      </c>
      <c r="J36" s="99">
        <f>+'C8'!J36/('C8'!J36+'C10'!J36+'C12'!J36)*100</f>
        <v>93.221673466466243</v>
      </c>
      <c r="K36" s="99">
        <f>+'C8'!K36/('C8'!K36+'C10'!K36+'C12'!K36)*100</f>
        <v>81.61423414130995</v>
      </c>
      <c r="L36" s="114">
        <f>+'C8'!L36/('C8'!L36+'C10'!L36+'C12'!L36)*100</f>
        <v>85.897593320235757</v>
      </c>
      <c r="M36" s="114">
        <f>+'C8'!M36/('C8'!M36+'C10'!M36+'C12'!M36)*100</f>
        <v>79.88739817920461</v>
      </c>
    </row>
    <row r="37" spans="1:15" ht="15" customHeight="1" x14ac:dyDescent="0.25">
      <c r="A37" s="32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40"/>
      <c r="O37" s="40"/>
    </row>
    <row r="38" spans="1:15" s="40" customFormat="1" ht="15" customHeight="1" x14ac:dyDescent="0.25">
      <c r="A38" s="214" t="s">
        <v>563</v>
      </c>
      <c r="B38" s="191">
        <f>+'C8'!B38/('C8'!B38+'C10'!B38+'C12'!B38)*100</f>
        <v>63.910811432074169</v>
      </c>
      <c r="C38" s="191">
        <f>+'C8'!C38/('C8'!C38+'C10'!C38+'C12'!C38)*100</f>
        <v>66.158317919293339</v>
      </c>
      <c r="D38" s="191">
        <f>+'C8'!D38/('C8'!D38+'C10'!D38+'C12'!D38)*100</f>
        <v>63.812978058677771</v>
      </c>
      <c r="E38" s="191">
        <f>+'C8'!E38/('C8'!E38+'C10'!E38+'C12'!E38)*100</f>
        <v>62.923859183210809</v>
      </c>
      <c r="F38" s="191">
        <f>+'C8'!F38/('C8'!F38+'C10'!F38+'C12'!F38)*100</f>
        <v>66.731932552090939</v>
      </c>
      <c r="G38" s="191">
        <f>+'C8'!G38/('C8'!G38+'C10'!G38+'C12'!G38)*100</f>
        <v>65.127256148255412</v>
      </c>
      <c r="H38" s="191">
        <f>+'C8'!H38/('C8'!H38+'C10'!H38+'C12'!H38)*100</f>
        <v>67.208209758274066</v>
      </c>
      <c r="I38" s="191">
        <f>+'C8'!I38/('C8'!I38+'C10'!I38+'C12'!I38)*100</f>
        <v>68.479638926923272</v>
      </c>
      <c r="J38" s="144">
        <f>+'C8'!J38/('C8'!J38+'C10'!J38+'C12'!J38)*100</f>
        <v>91.417855566995144</v>
      </c>
      <c r="K38" s="191">
        <f>+'C8'!K38/('C8'!K38+'C10'!K38+'C12'!K38)*100</f>
        <v>81.669620457108664</v>
      </c>
      <c r="L38" s="144">
        <f>+'C8'!L38/('C8'!L38+'C10'!L38+'C12'!L38)*100</f>
        <v>88.964039657200473</v>
      </c>
      <c r="M38" s="144">
        <f>+'C8'!M38/('C8'!M38+'C10'!M38+'C12'!M38)*100</f>
        <v>81.966884496652369</v>
      </c>
      <c r="N38" s="30"/>
      <c r="O38" s="30"/>
    </row>
    <row r="39" spans="1:15" ht="15" customHeight="1" x14ac:dyDescent="0.25">
      <c r="A39" s="215" t="s">
        <v>84</v>
      </c>
      <c r="B39" s="99">
        <f>+'C8'!B39/('C8'!B39+'C10'!B39+'C12'!B39)*100</f>
        <v>51.285634432643931</v>
      </c>
      <c r="C39" s="99">
        <f>+'C8'!C39/('C8'!C39+'C10'!C39+'C12'!C39)*100</f>
        <v>55.791829882484613</v>
      </c>
      <c r="D39" s="99">
        <f>+'C8'!D39/('C8'!D39+'C10'!D39+'C12'!D39)*100</f>
        <v>53.961275048617573</v>
      </c>
      <c r="E39" s="99">
        <f>+'C8'!E39/('C8'!E39+'C10'!E39+'C12'!E39)*100</f>
        <v>53.118756936736958</v>
      </c>
      <c r="F39" s="99">
        <f>+'C8'!F39/('C8'!F39+'C10'!F39+'C12'!F39)*100</f>
        <v>56.645702306079656</v>
      </c>
      <c r="G39" s="99">
        <f>+'C8'!G39/('C8'!G39+'C10'!G39+'C12'!G39)*100</f>
        <v>57.170630548895083</v>
      </c>
      <c r="H39" s="99">
        <f>+'C8'!H39/('C8'!H39+'C10'!H39+'C12'!H39)*100</f>
        <v>58.356237849433533</v>
      </c>
      <c r="I39" s="99">
        <f>+'C8'!I39/('C8'!I39+'C10'!I39+'C12'!I39)*100</f>
        <v>58.783165599268074</v>
      </c>
      <c r="J39" s="114">
        <f>+'C8'!J39/('C8'!J39+'C10'!J39+'C12'!J39)*100</f>
        <v>89.348002750515718</v>
      </c>
      <c r="K39" s="99">
        <f>+'C8'!K39/('C8'!K39+'C10'!K39+'C12'!K39)*100</f>
        <v>75.852170792967343</v>
      </c>
      <c r="L39" s="114">
        <f>+'C8'!L39/('C8'!L39+'C10'!L39+'C12'!L39)*100</f>
        <v>82.026557066076506</v>
      </c>
      <c r="M39" s="114">
        <f>+'C8'!M39/('C8'!M39+'C10'!M39+'C12'!M39)*100</f>
        <v>75.560833993138033</v>
      </c>
    </row>
    <row r="40" spans="1:15" ht="15" customHeight="1" x14ac:dyDescent="0.25">
      <c r="A40" s="215" t="s">
        <v>85</v>
      </c>
      <c r="B40" s="99">
        <f>+'C8'!B40/('C8'!B40+'C10'!B40+'C12'!B40)*100</f>
        <v>62.344322344322343</v>
      </c>
      <c r="C40" s="99">
        <f>+'C8'!C40/('C8'!C40+'C10'!C40+'C12'!C40)*100</f>
        <v>65.25157232704403</v>
      </c>
      <c r="D40" s="99">
        <f>+'C8'!D40/('C8'!D40+'C10'!D40+'C12'!D40)*100</f>
        <v>63.327834079660619</v>
      </c>
      <c r="E40" s="99">
        <f>+'C8'!E40/('C8'!E40+'C10'!E40+'C12'!E40)*100</f>
        <v>62.283957162549044</v>
      </c>
      <c r="F40" s="99">
        <f>+'C8'!F40/('C8'!F40+'C10'!F40+'C12'!F40)*100</f>
        <v>66.287057122198121</v>
      </c>
      <c r="G40" s="99">
        <f>+'C8'!G40/('C8'!G40+'C10'!G40+'C12'!G40)*100</f>
        <v>63.792363792363794</v>
      </c>
      <c r="H40" s="99">
        <f>+'C8'!H40/('C8'!H40+'C10'!H40+'C12'!H40)*100</f>
        <v>66.792756539235413</v>
      </c>
      <c r="I40" s="99">
        <f>+'C8'!I40/('C8'!I40+'C10'!I40+'C12'!I40)*100</f>
        <v>68.313719168144445</v>
      </c>
      <c r="J40" s="114">
        <f>+'C8'!J40/('C8'!J40+'C10'!J40+'C12'!J40)*100</f>
        <v>91.425484294203912</v>
      </c>
      <c r="K40" s="99">
        <f>+'C8'!K40/('C8'!K40+'C10'!K40+'C12'!K40)*100</f>
        <v>81.300063798114408</v>
      </c>
      <c r="L40" s="114">
        <f>+'C8'!L40/('C8'!L40+'C10'!L40+'C12'!L40)*100</f>
        <v>88.314998658438427</v>
      </c>
      <c r="M40" s="114">
        <f>+'C8'!M40/('C8'!M40+'C10'!M40+'C12'!M40)*100</f>
        <v>78.646218280364621</v>
      </c>
    </row>
    <row r="41" spans="1:15" ht="15" customHeight="1" thickBot="1" x14ac:dyDescent="0.3">
      <c r="A41" s="216" t="s">
        <v>86</v>
      </c>
      <c r="B41" s="102">
        <f>+'C8'!B41/('C8'!B41+'C10'!B41+'C12'!B41)*100</f>
        <v>84.577876845918084</v>
      </c>
      <c r="C41" s="102">
        <f>+'C8'!C41/('C8'!C41+'C10'!C41+'C12'!C41)*100</f>
        <v>81.975736568457535</v>
      </c>
      <c r="D41" s="102">
        <f>+'C8'!D41/('C8'!D41+'C10'!D41+'C12'!D41)*100</f>
        <v>79.824794265994157</v>
      </c>
      <c r="E41" s="102">
        <f>+'C8'!E41/('C8'!E41+'C10'!E41+'C12'!E41)*100</f>
        <v>80.393393014752235</v>
      </c>
      <c r="F41" s="102">
        <f>+'C8'!F41/('C8'!F41+'C10'!F41+'C12'!F41)*100</f>
        <v>83.606557377049185</v>
      </c>
      <c r="G41" s="102">
        <f>+'C8'!G41/('C8'!G41+'C10'!G41+'C12'!G41)*100</f>
        <v>78.688363885893537</v>
      </c>
      <c r="H41" s="102">
        <f>+'C8'!H41/('C8'!H41+'C10'!H41+'C12'!H41)*100</f>
        <v>79.960962914769027</v>
      </c>
      <c r="I41" s="102">
        <f>+'C8'!I41/('C8'!I41+'C10'!I41+'C12'!I41)*100</f>
        <v>81.304347826086953</v>
      </c>
      <c r="J41" s="102">
        <f>+'C8'!J41/('C8'!J41+'C10'!J41+'C12'!J41)*100</f>
        <v>94.206081081081081</v>
      </c>
      <c r="K41" s="102">
        <f>+'C8'!K41/('C8'!K41+'C10'!K41+'C12'!K41)*100</f>
        <v>89.792360120462831</v>
      </c>
      <c r="L41" s="102">
        <f>+'C8'!L41/('C8'!L41+'C10'!L41+'C12'!L41)*100</f>
        <v>99.263955691590141</v>
      </c>
      <c r="M41" s="102">
        <f>+'C8'!M41/('C8'!M41+'C10'!M41+'C12'!M41)*100</f>
        <v>93.886433185991152</v>
      </c>
    </row>
    <row r="42" spans="1:15" ht="15" customHeight="1" x14ac:dyDescent="0.25">
      <c r="A42" s="249" t="s">
        <v>465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  <row r="43" spans="1:15" ht="15" customHeight="1" x14ac:dyDescent="0.25">
      <c r="A43" s="40" t="s">
        <v>401</v>
      </c>
    </row>
    <row r="44" spans="1:15" ht="1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</sheetData>
  <mergeCells count="8">
    <mergeCell ref="A42:M42"/>
    <mergeCell ref="A1:M1"/>
    <mergeCell ref="A2:M2"/>
    <mergeCell ref="N2:O3"/>
    <mergeCell ref="A3:M3"/>
    <mergeCell ref="A4:M4"/>
    <mergeCell ref="A5:M5"/>
    <mergeCell ref="A6:M6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Q42"/>
  <sheetViews>
    <sheetView showGridLines="0" zoomScaleNormal="100" zoomScaleSheetLayoutView="100" workbookViewId="0">
      <selection sqref="A1:XFD1048576"/>
    </sheetView>
  </sheetViews>
  <sheetFormatPr baseColWidth="10" defaultColWidth="11" defaultRowHeight="15" customHeight="1" x14ac:dyDescent="0.25"/>
  <cols>
    <col min="1" max="1" width="21" style="40" bestFit="1" customWidth="1"/>
    <col min="2" max="12" width="8.28515625" style="30" customWidth="1"/>
    <col min="13" max="13" width="8.28515625" style="38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17" s="76" customFormat="1" ht="15" customHeight="1" x14ac:dyDescent="0.25">
      <c r="A1" s="252" t="s">
        <v>356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7" s="76" customFormat="1" ht="15" customHeight="1" x14ac:dyDescent="0.25">
      <c r="A2" s="252" t="s">
        <v>29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7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7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17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17" s="76" customFormat="1" ht="15" customHeight="1" x14ac:dyDescent="0.25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5"/>
      <c r="N6" s="30"/>
      <c r="O6" s="30"/>
      <c r="P6" s="40"/>
      <c r="Q6" s="40"/>
    </row>
    <row r="7" spans="1:17" s="40" customFormat="1" ht="9.9499999999999993" customHeight="1" x14ac:dyDescent="0.25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6"/>
      <c r="O7" s="30"/>
      <c r="P7" s="30"/>
      <c r="Q7" s="30"/>
    </row>
    <row r="8" spans="1:17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207">
        <v>2021</v>
      </c>
      <c r="N8" s="30"/>
      <c r="O8" s="30"/>
      <c r="P8" s="30"/>
      <c r="Q8" s="30"/>
    </row>
    <row r="9" spans="1:17" ht="9.9499999999999993" customHeight="1" x14ac:dyDescent="0.25">
      <c r="A9" s="93"/>
      <c r="N9" s="85"/>
      <c r="O9" s="129"/>
    </row>
    <row r="10" spans="1:17" s="40" customFormat="1" ht="15" customHeight="1" x14ac:dyDescent="0.25">
      <c r="A10" s="45" t="s">
        <v>8</v>
      </c>
      <c r="B10" s="120">
        <f t="shared" ref="B10:M14" si="0">+B21+B32</f>
        <v>97882</v>
      </c>
      <c r="C10" s="120">
        <f t="shared" si="0"/>
        <v>96953</v>
      </c>
      <c r="D10" s="120">
        <f t="shared" si="0"/>
        <v>96690</v>
      </c>
      <c r="E10" s="120">
        <f t="shared" si="0"/>
        <v>96512</v>
      </c>
      <c r="F10" s="120">
        <f t="shared" si="0"/>
        <v>93242</v>
      </c>
      <c r="G10" s="120">
        <f t="shared" si="0"/>
        <v>90913</v>
      </c>
      <c r="H10" s="120">
        <f t="shared" si="0"/>
        <v>86722</v>
      </c>
      <c r="I10" s="120">
        <f t="shared" si="0"/>
        <v>84753</v>
      </c>
      <c r="J10" s="120">
        <f t="shared" si="0"/>
        <v>33043</v>
      </c>
      <c r="K10" s="120">
        <f t="shared" si="0"/>
        <v>76733</v>
      </c>
      <c r="L10" s="120">
        <f t="shared" si="0"/>
        <v>61123</v>
      </c>
      <c r="M10" s="208">
        <f t="shared" si="0"/>
        <v>85364</v>
      </c>
      <c r="O10" s="131"/>
      <c r="P10" s="132"/>
    </row>
    <row r="11" spans="1:17" s="40" customFormat="1" ht="15" customHeight="1" x14ac:dyDescent="0.25">
      <c r="A11" s="212" t="s">
        <v>562</v>
      </c>
      <c r="B11" s="120">
        <f t="shared" si="0"/>
        <v>67744</v>
      </c>
      <c r="C11" s="120">
        <f t="shared" si="0"/>
        <v>68846</v>
      </c>
      <c r="D11" s="120">
        <f t="shared" si="0"/>
        <v>68169</v>
      </c>
      <c r="E11" s="120">
        <f t="shared" si="0"/>
        <v>67469</v>
      </c>
      <c r="F11" s="120">
        <f t="shared" si="0"/>
        <v>65209</v>
      </c>
      <c r="G11" s="120">
        <f t="shared" si="0"/>
        <v>61253</v>
      </c>
      <c r="H11" s="120">
        <f t="shared" si="0"/>
        <v>57761</v>
      </c>
      <c r="I11" s="120">
        <f t="shared" si="0"/>
        <v>56691</v>
      </c>
      <c r="J11" s="120">
        <f t="shared" si="0"/>
        <v>23017</v>
      </c>
      <c r="K11" s="120">
        <f t="shared" si="0"/>
        <v>51451</v>
      </c>
      <c r="L11" s="120">
        <f t="shared" si="0"/>
        <v>45927</v>
      </c>
      <c r="M11" s="208">
        <f t="shared" si="0"/>
        <v>56632</v>
      </c>
      <c r="N11" s="30"/>
      <c r="O11" s="134"/>
      <c r="P11" s="132"/>
    </row>
    <row r="12" spans="1:17" ht="15" customHeight="1" x14ac:dyDescent="0.25">
      <c r="A12" s="213" t="s">
        <v>81</v>
      </c>
      <c r="B12" s="133">
        <f t="shared" si="0"/>
        <v>28245</v>
      </c>
      <c r="C12" s="133">
        <f t="shared" si="0"/>
        <v>29020</v>
      </c>
      <c r="D12" s="133">
        <f t="shared" si="0"/>
        <v>29071</v>
      </c>
      <c r="E12" s="133">
        <f t="shared" si="0"/>
        <v>27390</v>
      </c>
      <c r="F12" s="133">
        <f t="shared" si="0"/>
        <v>25015</v>
      </c>
      <c r="G12" s="133">
        <f t="shared" si="0"/>
        <v>22536</v>
      </c>
      <c r="H12" s="133">
        <f t="shared" si="0"/>
        <v>21894</v>
      </c>
      <c r="I12" s="133">
        <f t="shared" si="0"/>
        <v>21299</v>
      </c>
      <c r="J12" s="133">
        <f t="shared" si="0"/>
        <v>10816</v>
      </c>
      <c r="K12" s="133">
        <f t="shared" si="0"/>
        <v>17810</v>
      </c>
      <c r="L12" s="133">
        <f t="shared" si="0"/>
        <v>20147</v>
      </c>
      <c r="M12" s="209">
        <f t="shared" si="0"/>
        <v>20267</v>
      </c>
      <c r="P12" s="135"/>
    </row>
    <row r="13" spans="1:17" ht="15" customHeight="1" x14ac:dyDescent="0.25">
      <c r="A13" s="213" t="s">
        <v>82</v>
      </c>
      <c r="B13" s="133">
        <f t="shared" si="0"/>
        <v>22958</v>
      </c>
      <c r="C13" s="133">
        <f t="shared" si="0"/>
        <v>23670</v>
      </c>
      <c r="D13" s="133">
        <f t="shared" si="0"/>
        <v>23059</v>
      </c>
      <c r="E13" s="133">
        <f t="shared" si="0"/>
        <v>24138</v>
      </c>
      <c r="F13" s="133">
        <f t="shared" si="0"/>
        <v>24155</v>
      </c>
      <c r="G13" s="133">
        <f t="shared" si="0"/>
        <v>22052</v>
      </c>
      <c r="H13" s="133">
        <f t="shared" si="0"/>
        <v>20737</v>
      </c>
      <c r="I13" s="133">
        <f t="shared" si="0"/>
        <v>20779</v>
      </c>
      <c r="J13" s="133">
        <f t="shared" si="0"/>
        <v>7684</v>
      </c>
      <c r="K13" s="133">
        <f t="shared" si="0"/>
        <v>19642</v>
      </c>
      <c r="L13" s="133">
        <f t="shared" si="0"/>
        <v>15599</v>
      </c>
      <c r="M13" s="209">
        <f t="shared" si="0"/>
        <v>22369</v>
      </c>
    </row>
    <row r="14" spans="1:17" ht="15" customHeight="1" x14ac:dyDescent="0.25">
      <c r="A14" s="213" t="s">
        <v>83</v>
      </c>
      <c r="B14" s="133">
        <f t="shared" si="0"/>
        <v>16541</v>
      </c>
      <c r="C14" s="133">
        <f t="shared" si="0"/>
        <v>16156</v>
      </c>
      <c r="D14" s="133">
        <f t="shared" si="0"/>
        <v>16039</v>
      </c>
      <c r="E14" s="133">
        <f t="shared" si="0"/>
        <v>15941</v>
      </c>
      <c r="F14" s="133">
        <f t="shared" si="0"/>
        <v>16039</v>
      </c>
      <c r="G14" s="133">
        <f t="shared" si="0"/>
        <v>16665</v>
      </c>
      <c r="H14" s="133">
        <f t="shared" si="0"/>
        <v>15130</v>
      </c>
      <c r="I14" s="133">
        <f t="shared" si="0"/>
        <v>14613</v>
      </c>
      <c r="J14" s="133">
        <f t="shared" si="0"/>
        <v>4517</v>
      </c>
      <c r="K14" s="133">
        <f t="shared" si="0"/>
        <v>13999</v>
      </c>
      <c r="L14" s="133">
        <f t="shared" si="0"/>
        <v>10181</v>
      </c>
      <c r="M14" s="209">
        <f t="shared" si="0"/>
        <v>13996</v>
      </c>
    </row>
    <row r="15" spans="1:17" ht="15" customHeight="1" x14ac:dyDescent="0.25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210"/>
      <c r="N15" s="40"/>
      <c r="O15" s="40"/>
    </row>
    <row r="16" spans="1:17" s="40" customFormat="1" ht="15" customHeight="1" x14ac:dyDescent="0.25">
      <c r="A16" s="212" t="s">
        <v>563</v>
      </c>
      <c r="B16" s="120">
        <f t="shared" ref="B16:M19" si="1">+B27+B38</f>
        <v>30138</v>
      </c>
      <c r="C16" s="120">
        <f t="shared" si="1"/>
        <v>28107</v>
      </c>
      <c r="D16" s="120">
        <f t="shared" si="1"/>
        <v>28521</v>
      </c>
      <c r="E16" s="120">
        <f t="shared" si="1"/>
        <v>29043</v>
      </c>
      <c r="F16" s="120">
        <f t="shared" si="1"/>
        <v>28033</v>
      </c>
      <c r="G16" s="120">
        <f t="shared" si="1"/>
        <v>29660</v>
      </c>
      <c r="H16" s="120">
        <f t="shared" si="1"/>
        <v>28961</v>
      </c>
      <c r="I16" s="120">
        <f t="shared" si="1"/>
        <v>28062</v>
      </c>
      <c r="J16" s="120">
        <f t="shared" si="1"/>
        <v>10026</v>
      </c>
      <c r="K16" s="120">
        <f t="shared" si="1"/>
        <v>25282</v>
      </c>
      <c r="L16" s="120">
        <f t="shared" si="1"/>
        <v>15196</v>
      </c>
      <c r="M16" s="208">
        <f t="shared" si="1"/>
        <v>28732</v>
      </c>
      <c r="N16" s="30"/>
      <c r="O16" s="30"/>
    </row>
    <row r="17" spans="1:16" ht="15" customHeight="1" x14ac:dyDescent="0.25">
      <c r="A17" s="213" t="s">
        <v>84</v>
      </c>
      <c r="B17" s="133">
        <f t="shared" si="1"/>
        <v>18797</v>
      </c>
      <c r="C17" s="133">
        <f t="shared" si="1"/>
        <v>17824</v>
      </c>
      <c r="D17" s="133">
        <f t="shared" si="1"/>
        <v>17515</v>
      </c>
      <c r="E17" s="133">
        <f t="shared" si="1"/>
        <v>17967</v>
      </c>
      <c r="F17" s="133">
        <f t="shared" si="1"/>
        <v>17708</v>
      </c>
      <c r="G17" s="133">
        <f t="shared" si="1"/>
        <v>17847</v>
      </c>
      <c r="H17" s="133">
        <f t="shared" si="1"/>
        <v>17652</v>
      </c>
      <c r="I17" s="133">
        <f t="shared" si="1"/>
        <v>16770</v>
      </c>
      <c r="J17" s="133">
        <f t="shared" si="1"/>
        <v>6620</v>
      </c>
      <c r="K17" s="133">
        <f t="shared" si="1"/>
        <v>15790</v>
      </c>
      <c r="L17" s="133">
        <f t="shared" si="1"/>
        <v>11187</v>
      </c>
      <c r="M17" s="209">
        <f t="shared" si="1"/>
        <v>17013</v>
      </c>
    </row>
    <row r="18" spans="1:16" ht="15" customHeight="1" x14ac:dyDescent="0.25">
      <c r="A18" s="213" t="s">
        <v>85</v>
      </c>
      <c r="B18" s="133">
        <f t="shared" si="1"/>
        <v>10329</v>
      </c>
      <c r="C18" s="133">
        <f t="shared" si="1"/>
        <v>9108</v>
      </c>
      <c r="D18" s="133">
        <f t="shared" si="1"/>
        <v>9613</v>
      </c>
      <c r="E18" s="133">
        <f t="shared" si="1"/>
        <v>9718</v>
      </c>
      <c r="F18" s="133">
        <f t="shared" si="1"/>
        <v>8937</v>
      </c>
      <c r="G18" s="133">
        <f t="shared" si="1"/>
        <v>9888</v>
      </c>
      <c r="H18" s="133">
        <f t="shared" si="1"/>
        <v>9417</v>
      </c>
      <c r="I18" s="133">
        <f t="shared" si="1"/>
        <v>9350</v>
      </c>
      <c r="J18" s="133">
        <f t="shared" si="1"/>
        <v>2713</v>
      </c>
      <c r="K18" s="133">
        <f t="shared" si="1"/>
        <v>8199</v>
      </c>
      <c r="L18" s="133">
        <f t="shared" si="1"/>
        <v>3907</v>
      </c>
      <c r="M18" s="209">
        <f t="shared" si="1"/>
        <v>10812</v>
      </c>
    </row>
    <row r="19" spans="1:16" ht="15" customHeight="1" x14ac:dyDescent="0.25">
      <c r="A19" s="213" t="s">
        <v>86</v>
      </c>
      <c r="B19" s="133">
        <f t="shared" si="1"/>
        <v>1012</v>
      </c>
      <c r="C19" s="133">
        <f t="shared" si="1"/>
        <v>1175</v>
      </c>
      <c r="D19" s="133">
        <f t="shared" si="1"/>
        <v>1393</v>
      </c>
      <c r="E19" s="133">
        <f t="shared" si="1"/>
        <v>1358</v>
      </c>
      <c r="F19" s="133">
        <f t="shared" si="1"/>
        <v>1388</v>
      </c>
      <c r="G19" s="133">
        <f t="shared" si="1"/>
        <v>1925</v>
      </c>
      <c r="H19" s="133">
        <f t="shared" si="1"/>
        <v>1892</v>
      </c>
      <c r="I19" s="133">
        <f t="shared" si="1"/>
        <v>1942</v>
      </c>
      <c r="J19" s="37">
        <f t="shared" si="1"/>
        <v>693</v>
      </c>
      <c r="K19" s="133">
        <f t="shared" si="1"/>
        <v>1293</v>
      </c>
      <c r="L19" s="37">
        <f t="shared" si="1"/>
        <v>102</v>
      </c>
      <c r="M19" s="113">
        <f t="shared" si="1"/>
        <v>907</v>
      </c>
    </row>
    <row r="20" spans="1:16" ht="15" customHeight="1" x14ac:dyDescent="0.25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210"/>
      <c r="N20" s="85"/>
      <c r="O20" s="130"/>
    </row>
    <row r="21" spans="1:16" s="40" customFormat="1" ht="15" customHeight="1" x14ac:dyDescent="0.25">
      <c r="A21" s="45" t="s">
        <v>27</v>
      </c>
      <c r="B21" s="120">
        <f t="shared" ref="B21:D21" si="2">+B22+B27</f>
        <v>77474</v>
      </c>
      <c r="C21" s="120">
        <f t="shared" si="2"/>
        <v>76725</v>
      </c>
      <c r="D21" s="120">
        <f t="shared" si="2"/>
        <v>74460</v>
      </c>
      <c r="E21" s="120">
        <f>+E22+E27</f>
        <v>72720</v>
      </c>
      <c r="F21" s="120">
        <f>+F22+F27</f>
        <v>68450</v>
      </c>
      <c r="G21" s="120">
        <f>+G22+G27</f>
        <v>65432</v>
      </c>
      <c r="H21" s="120">
        <f t="shared" ref="H21:L21" si="3">H22+H27</f>
        <v>63069</v>
      </c>
      <c r="I21" s="120">
        <f t="shared" si="3"/>
        <v>61069</v>
      </c>
      <c r="J21" s="120">
        <f t="shared" si="3"/>
        <v>24756</v>
      </c>
      <c r="K21" s="120">
        <f t="shared" si="3"/>
        <v>57841</v>
      </c>
      <c r="L21" s="120">
        <f t="shared" si="3"/>
        <v>44400</v>
      </c>
      <c r="M21" s="208">
        <f t="shared" ref="M21" si="4">M22+M27</f>
        <v>62867</v>
      </c>
      <c r="O21" s="132"/>
      <c r="P21" s="132"/>
    </row>
    <row r="22" spans="1:16" s="40" customFormat="1" ht="15" customHeight="1" x14ac:dyDescent="0.25">
      <c r="A22" s="212" t="s">
        <v>562</v>
      </c>
      <c r="B22" s="120">
        <f t="shared" ref="B22:L22" si="5">SUM(B23:B25)</f>
        <v>55462</v>
      </c>
      <c r="C22" s="120">
        <f t="shared" si="5"/>
        <v>56336</v>
      </c>
      <c r="D22" s="120">
        <f t="shared" si="5"/>
        <v>54653</v>
      </c>
      <c r="E22" s="120">
        <f t="shared" si="5"/>
        <v>53232</v>
      </c>
      <c r="F22" s="120">
        <f t="shared" si="5"/>
        <v>50224</v>
      </c>
      <c r="G22" s="120">
        <f t="shared" si="5"/>
        <v>46817</v>
      </c>
      <c r="H22" s="120">
        <f t="shared" si="5"/>
        <v>44478</v>
      </c>
      <c r="I22" s="120">
        <f t="shared" si="5"/>
        <v>43608</v>
      </c>
      <c r="J22" s="120">
        <f t="shared" si="5"/>
        <v>18231</v>
      </c>
      <c r="K22" s="120">
        <f t="shared" si="5"/>
        <v>40523</v>
      </c>
      <c r="L22" s="120">
        <f t="shared" si="5"/>
        <v>34458</v>
      </c>
      <c r="M22" s="208">
        <f t="shared" ref="M22" si="6">SUM(M23:M25)</f>
        <v>43131</v>
      </c>
      <c r="N22" s="30"/>
      <c r="O22" s="135"/>
      <c r="P22" s="132"/>
    </row>
    <row r="23" spans="1:16" ht="15" customHeight="1" x14ac:dyDescent="0.25">
      <c r="A23" s="213" t="s">
        <v>81</v>
      </c>
      <c r="B23" s="133">
        <v>23106</v>
      </c>
      <c r="C23" s="133">
        <v>23846</v>
      </c>
      <c r="D23" s="133">
        <f>22645+228</f>
        <v>22873</v>
      </c>
      <c r="E23" s="133">
        <v>21305</v>
      </c>
      <c r="F23" s="71">
        <v>19121</v>
      </c>
      <c r="G23" s="71">
        <v>17271</v>
      </c>
      <c r="H23" s="71">
        <v>17087</v>
      </c>
      <c r="I23" s="71">
        <v>16538</v>
      </c>
      <c r="J23" s="71">
        <v>8567</v>
      </c>
      <c r="K23" s="71">
        <v>13798</v>
      </c>
      <c r="L23" s="71">
        <v>15035</v>
      </c>
      <c r="M23" s="156">
        <v>15317</v>
      </c>
      <c r="P23" s="135"/>
    </row>
    <row r="24" spans="1:16" ht="15" customHeight="1" x14ac:dyDescent="0.25">
      <c r="A24" s="213" t="s">
        <v>82</v>
      </c>
      <c r="B24" s="133">
        <v>18654</v>
      </c>
      <c r="C24" s="133">
        <v>19210</v>
      </c>
      <c r="D24" s="133">
        <f>18659+82</f>
        <v>18741</v>
      </c>
      <c r="E24" s="133">
        <v>19019</v>
      </c>
      <c r="F24" s="133">
        <v>18430</v>
      </c>
      <c r="G24" s="133">
        <v>16663</v>
      </c>
      <c r="H24" s="133">
        <v>15683</v>
      </c>
      <c r="I24" s="133">
        <v>15802</v>
      </c>
      <c r="J24" s="133">
        <v>6094</v>
      </c>
      <c r="K24" s="133">
        <v>15578</v>
      </c>
      <c r="L24" s="133">
        <v>11539</v>
      </c>
      <c r="M24" s="209">
        <v>17176</v>
      </c>
    </row>
    <row r="25" spans="1:16" ht="15" customHeight="1" x14ac:dyDescent="0.25">
      <c r="A25" s="213" t="s">
        <v>83</v>
      </c>
      <c r="B25" s="133">
        <v>13702</v>
      </c>
      <c r="C25" s="133">
        <v>13280</v>
      </c>
      <c r="D25" s="133">
        <f>12985+54</f>
        <v>13039</v>
      </c>
      <c r="E25" s="133">
        <v>12908</v>
      </c>
      <c r="F25" s="133">
        <v>12673</v>
      </c>
      <c r="G25" s="133">
        <v>12883</v>
      </c>
      <c r="H25" s="133">
        <v>11708</v>
      </c>
      <c r="I25" s="133">
        <v>11268</v>
      </c>
      <c r="J25" s="133">
        <v>3570</v>
      </c>
      <c r="K25" s="133">
        <v>11147</v>
      </c>
      <c r="L25" s="133">
        <v>7884</v>
      </c>
      <c r="M25" s="209">
        <v>10638</v>
      </c>
    </row>
    <row r="26" spans="1:16" ht="15" customHeight="1" x14ac:dyDescent="0.25"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211"/>
      <c r="N26" s="40"/>
      <c r="O26" s="40"/>
    </row>
    <row r="27" spans="1:16" s="40" customFormat="1" ht="15" customHeight="1" x14ac:dyDescent="0.25">
      <c r="A27" s="212" t="s">
        <v>563</v>
      </c>
      <c r="B27" s="120">
        <f t="shared" ref="B27:L27" si="7">SUM(B28:B30)</f>
        <v>22012</v>
      </c>
      <c r="C27" s="120">
        <f t="shared" si="7"/>
        <v>20389</v>
      </c>
      <c r="D27" s="120">
        <f t="shared" si="7"/>
        <v>19807</v>
      </c>
      <c r="E27" s="120">
        <f t="shared" si="7"/>
        <v>19488</v>
      </c>
      <c r="F27" s="120">
        <f t="shared" si="7"/>
        <v>18226</v>
      </c>
      <c r="G27" s="120">
        <f t="shared" si="7"/>
        <v>18615</v>
      </c>
      <c r="H27" s="120">
        <f t="shared" si="7"/>
        <v>18591</v>
      </c>
      <c r="I27" s="120">
        <f t="shared" si="7"/>
        <v>17461</v>
      </c>
      <c r="J27" s="120">
        <f t="shared" si="7"/>
        <v>6525</v>
      </c>
      <c r="K27" s="120">
        <f t="shared" si="7"/>
        <v>17318</v>
      </c>
      <c r="L27" s="120">
        <f t="shared" si="7"/>
        <v>9942</v>
      </c>
      <c r="M27" s="208">
        <f t="shared" ref="M27" si="8">SUM(M28:M30)</f>
        <v>19736</v>
      </c>
      <c r="N27" s="30"/>
      <c r="O27" s="30"/>
    </row>
    <row r="28" spans="1:16" ht="15" customHeight="1" x14ac:dyDescent="0.25">
      <c r="A28" s="213" t="s">
        <v>84</v>
      </c>
      <c r="B28" s="133">
        <v>14285</v>
      </c>
      <c r="C28" s="133">
        <v>13772</v>
      </c>
      <c r="D28" s="133">
        <f>12900+34</f>
        <v>12934</v>
      </c>
      <c r="E28" s="133">
        <v>12828</v>
      </c>
      <c r="F28" s="133">
        <v>12518</v>
      </c>
      <c r="G28" s="133">
        <v>12377</v>
      </c>
      <c r="H28" s="133">
        <v>12622</v>
      </c>
      <c r="I28" s="133">
        <v>11526</v>
      </c>
      <c r="J28" s="133">
        <v>4916</v>
      </c>
      <c r="K28" s="133">
        <v>11752</v>
      </c>
      <c r="L28" s="133">
        <v>7776</v>
      </c>
      <c r="M28" s="209">
        <v>12383</v>
      </c>
    </row>
    <row r="29" spans="1:16" ht="15" customHeight="1" x14ac:dyDescent="0.25">
      <c r="A29" s="213" t="s">
        <v>85</v>
      </c>
      <c r="B29" s="133">
        <v>7719</v>
      </c>
      <c r="C29" s="133">
        <v>6615</v>
      </c>
      <c r="D29" s="133">
        <f>6847+21</f>
        <v>6868</v>
      </c>
      <c r="E29" s="133">
        <v>6655</v>
      </c>
      <c r="F29" s="133">
        <v>5691</v>
      </c>
      <c r="G29" s="133">
        <v>6238</v>
      </c>
      <c r="H29" s="133">
        <v>5963</v>
      </c>
      <c r="I29" s="133">
        <v>5935</v>
      </c>
      <c r="J29" s="133">
        <v>1602</v>
      </c>
      <c r="K29" s="133">
        <v>5561</v>
      </c>
      <c r="L29" s="133">
        <v>2165</v>
      </c>
      <c r="M29" s="209">
        <v>7345</v>
      </c>
    </row>
    <row r="30" spans="1:16" ht="15" customHeight="1" x14ac:dyDescent="0.25">
      <c r="A30" s="213" t="s">
        <v>86</v>
      </c>
      <c r="B30" s="37">
        <v>8</v>
      </c>
      <c r="C30" s="37">
        <v>2</v>
      </c>
      <c r="D30" s="37">
        <v>5</v>
      </c>
      <c r="E30" s="37">
        <v>5</v>
      </c>
      <c r="F30" s="37">
        <v>17</v>
      </c>
      <c r="G30" s="37">
        <v>0</v>
      </c>
      <c r="H30" s="37">
        <v>6</v>
      </c>
      <c r="I30" s="37">
        <v>0</v>
      </c>
      <c r="J30" s="37">
        <v>7</v>
      </c>
      <c r="K30" s="37">
        <v>5</v>
      </c>
      <c r="L30" s="37">
        <v>1</v>
      </c>
      <c r="M30" s="113">
        <v>8</v>
      </c>
    </row>
    <row r="31" spans="1:16" ht="15" customHeight="1" x14ac:dyDescent="0.25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43"/>
      <c r="M31" s="211"/>
      <c r="N31" s="85"/>
      <c r="O31" s="85"/>
    </row>
    <row r="32" spans="1:16" s="40" customFormat="1" ht="15" customHeight="1" x14ac:dyDescent="0.25">
      <c r="A32" s="45" t="s">
        <v>28</v>
      </c>
      <c r="B32" s="120">
        <f t="shared" ref="B32:L32" si="9">+B33+B38</f>
        <v>20408</v>
      </c>
      <c r="C32" s="120">
        <f t="shared" si="9"/>
        <v>20228</v>
      </c>
      <c r="D32" s="120">
        <f t="shared" si="9"/>
        <v>22230</v>
      </c>
      <c r="E32" s="120">
        <f t="shared" si="9"/>
        <v>23792</v>
      </c>
      <c r="F32" s="120">
        <f t="shared" si="9"/>
        <v>24792</v>
      </c>
      <c r="G32" s="120">
        <f t="shared" si="9"/>
        <v>25481</v>
      </c>
      <c r="H32" s="120">
        <f t="shared" si="9"/>
        <v>23653</v>
      </c>
      <c r="I32" s="120">
        <f t="shared" si="9"/>
        <v>23684</v>
      </c>
      <c r="J32" s="120">
        <f t="shared" si="9"/>
        <v>8287</v>
      </c>
      <c r="K32" s="120">
        <f t="shared" si="9"/>
        <v>18892</v>
      </c>
      <c r="L32" s="120">
        <f t="shared" si="9"/>
        <v>16723</v>
      </c>
      <c r="M32" s="120">
        <f t="shared" ref="M32" si="10">+M33+M38</f>
        <v>22497</v>
      </c>
    </row>
    <row r="33" spans="1:15" s="40" customFormat="1" ht="15" customHeight="1" x14ac:dyDescent="0.25">
      <c r="A33" s="214" t="s">
        <v>562</v>
      </c>
      <c r="B33" s="120">
        <f t="shared" ref="B33:L33" si="11">SUM(B34:B36)</f>
        <v>12282</v>
      </c>
      <c r="C33" s="120">
        <f t="shared" si="11"/>
        <v>12510</v>
      </c>
      <c r="D33" s="120">
        <f t="shared" si="11"/>
        <v>13516</v>
      </c>
      <c r="E33" s="120">
        <f t="shared" si="11"/>
        <v>14237</v>
      </c>
      <c r="F33" s="120">
        <f t="shared" si="11"/>
        <v>14985</v>
      </c>
      <c r="G33" s="120">
        <f t="shared" si="11"/>
        <v>14436</v>
      </c>
      <c r="H33" s="120">
        <f t="shared" si="11"/>
        <v>13283</v>
      </c>
      <c r="I33" s="120">
        <f t="shared" si="11"/>
        <v>13083</v>
      </c>
      <c r="J33" s="120">
        <f t="shared" si="11"/>
        <v>4786</v>
      </c>
      <c r="K33" s="120">
        <f t="shared" si="11"/>
        <v>10928</v>
      </c>
      <c r="L33" s="120">
        <f t="shared" si="11"/>
        <v>11469</v>
      </c>
      <c r="M33" s="120">
        <f t="shared" ref="M33" si="12">SUM(M34:M36)</f>
        <v>13501</v>
      </c>
      <c r="N33" s="30"/>
      <c r="O33" s="30"/>
    </row>
    <row r="34" spans="1:15" ht="15" customHeight="1" x14ac:dyDescent="0.25">
      <c r="A34" s="215" t="s">
        <v>81</v>
      </c>
      <c r="B34" s="133">
        <v>5139</v>
      </c>
      <c r="C34" s="133">
        <v>5174</v>
      </c>
      <c r="D34" s="133">
        <v>6198</v>
      </c>
      <c r="E34" s="133">
        <v>6085</v>
      </c>
      <c r="F34" s="133">
        <v>5894</v>
      </c>
      <c r="G34" s="133">
        <v>5265</v>
      </c>
      <c r="H34" s="133">
        <v>4807</v>
      </c>
      <c r="I34" s="133">
        <v>4761</v>
      </c>
      <c r="J34" s="133">
        <v>2249</v>
      </c>
      <c r="K34" s="133">
        <v>4012</v>
      </c>
      <c r="L34" s="133">
        <v>5112</v>
      </c>
      <c r="M34" s="133">
        <v>4950</v>
      </c>
    </row>
    <row r="35" spans="1:15" ht="15" customHeight="1" x14ac:dyDescent="0.25">
      <c r="A35" s="215" t="s">
        <v>82</v>
      </c>
      <c r="B35" s="133">
        <v>4304</v>
      </c>
      <c r="C35" s="133">
        <v>4460</v>
      </c>
      <c r="D35" s="133">
        <v>4318</v>
      </c>
      <c r="E35" s="133">
        <v>5119</v>
      </c>
      <c r="F35" s="133">
        <v>5725</v>
      </c>
      <c r="G35" s="133">
        <v>5389</v>
      </c>
      <c r="H35" s="133">
        <v>5054</v>
      </c>
      <c r="I35" s="133">
        <v>4977</v>
      </c>
      <c r="J35" s="133">
        <v>1590</v>
      </c>
      <c r="K35" s="133">
        <v>4064</v>
      </c>
      <c r="L35" s="133">
        <v>4060</v>
      </c>
      <c r="M35" s="133">
        <v>5193</v>
      </c>
    </row>
    <row r="36" spans="1:15" ht="15" customHeight="1" x14ac:dyDescent="0.25">
      <c r="A36" s="215" t="s">
        <v>83</v>
      </c>
      <c r="B36" s="133">
        <v>2839</v>
      </c>
      <c r="C36" s="133">
        <v>2876</v>
      </c>
      <c r="D36" s="133">
        <v>3000</v>
      </c>
      <c r="E36" s="133">
        <v>3033</v>
      </c>
      <c r="F36" s="133">
        <v>3366</v>
      </c>
      <c r="G36" s="133">
        <v>3782</v>
      </c>
      <c r="H36" s="133">
        <v>3422</v>
      </c>
      <c r="I36" s="133">
        <v>3345</v>
      </c>
      <c r="J36" s="133">
        <v>947</v>
      </c>
      <c r="K36" s="133">
        <v>2852</v>
      </c>
      <c r="L36" s="133">
        <v>2297</v>
      </c>
      <c r="M36" s="133">
        <v>3358</v>
      </c>
    </row>
    <row r="37" spans="1:15" ht="15" customHeight="1" x14ac:dyDescent="0.25">
      <c r="A37" s="32"/>
      <c r="B37" s="43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40"/>
      <c r="O37" s="40"/>
    </row>
    <row r="38" spans="1:15" s="40" customFormat="1" ht="15" customHeight="1" x14ac:dyDescent="0.25">
      <c r="A38" s="214" t="s">
        <v>563</v>
      </c>
      <c r="B38" s="120">
        <f t="shared" ref="B38:L38" si="13">SUM(B39:B41)</f>
        <v>8126</v>
      </c>
      <c r="C38" s="120">
        <f t="shared" si="13"/>
        <v>7718</v>
      </c>
      <c r="D38" s="120">
        <f t="shared" si="13"/>
        <v>8714</v>
      </c>
      <c r="E38" s="120">
        <f t="shared" si="13"/>
        <v>9555</v>
      </c>
      <c r="F38" s="120">
        <f t="shared" si="13"/>
        <v>9807</v>
      </c>
      <c r="G38" s="120">
        <f t="shared" si="13"/>
        <v>11045</v>
      </c>
      <c r="H38" s="120">
        <f t="shared" si="13"/>
        <v>10370</v>
      </c>
      <c r="I38" s="120">
        <f t="shared" si="13"/>
        <v>10601</v>
      </c>
      <c r="J38" s="120">
        <f t="shared" si="13"/>
        <v>3501</v>
      </c>
      <c r="K38" s="120">
        <f t="shared" si="13"/>
        <v>7964</v>
      </c>
      <c r="L38" s="120">
        <f t="shared" si="13"/>
        <v>5254</v>
      </c>
      <c r="M38" s="120">
        <f t="shared" ref="M38" si="14">SUM(M39:M41)</f>
        <v>8996</v>
      </c>
      <c r="N38" s="30"/>
      <c r="O38" s="30"/>
    </row>
    <row r="39" spans="1:15" ht="15" customHeight="1" x14ac:dyDescent="0.25">
      <c r="A39" s="215" t="s">
        <v>84</v>
      </c>
      <c r="B39" s="133">
        <v>4512</v>
      </c>
      <c r="C39" s="133">
        <v>4052</v>
      </c>
      <c r="D39" s="133">
        <v>4581</v>
      </c>
      <c r="E39" s="133">
        <v>5139</v>
      </c>
      <c r="F39" s="133">
        <v>5190</v>
      </c>
      <c r="G39" s="133">
        <v>5470</v>
      </c>
      <c r="H39" s="133">
        <v>5030</v>
      </c>
      <c r="I39" s="133">
        <v>5244</v>
      </c>
      <c r="J39" s="133">
        <v>1704</v>
      </c>
      <c r="K39" s="133">
        <v>4038</v>
      </c>
      <c r="L39" s="133">
        <v>3411</v>
      </c>
      <c r="M39" s="133">
        <v>4630</v>
      </c>
    </row>
    <row r="40" spans="1:15" ht="15" customHeight="1" x14ac:dyDescent="0.25">
      <c r="A40" s="215" t="s">
        <v>85</v>
      </c>
      <c r="B40" s="133">
        <v>2610</v>
      </c>
      <c r="C40" s="133">
        <v>2493</v>
      </c>
      <c r="D40" s="133">
        <v>2745</v>
      </c>
      <c r="E40" s="133">
        <v>3063</v>
      </c>
      <c r="F40" s="133">
        <v>3246</v>
      </c>
      <c r="G40" s="133">
        <v>3650</v>
      </c>
      <c r="H40" s="133">
        <v>3454</v>
      </c>
      <c r="I40" s="133">
        <v>3415</v>
      </c>
      <c r="J40" s="133">
        <v>1111</v>
      </c>
      <c r="K40" s="133">
        <v>2638</v>
      </c>
      <c r="L40" s="133">
        <v>1742</v>
      </c>
      <c r="M40" s="133">
        <v>3467</v>
      </c>
    </row>
    <row r="41" spans="1:15" ht="15" customHeight="1" thickBot="1" x14ac:dyDescent="0.3">
      <c r="A41" s="216" t="s">
        <v>86</v>
      </c>
      <c r="B41" s="136">
        <v>1004</v>
      </c>
      <c r="C41" s="136">
        <v>1173</v>
      </c>
      <c r="D41" s="136">
        <v>1388</v>
      </c>
      <c r="E41" s="136">
        <v>1353</v>
      </c>
      <c r="F41" s="136">
        <v>1371</v>
      </c>
      <c r="G41" s="136">
        <v>1925</v>
      </c>
      <c r="H41" s="136">
        <v>1886</v>
      </c>
      <c r="I41" s="136">
        <v>1942</v>
      </c>
      <c r="J41" s="39">
        <v>686</v>
      </c>
      <c r="K41" s="136">
        <v>1288</v>
      </c>
      <c r="L41" s="39">
        <v>101</v>
      </c>
      <c r="M41" s="39">
        <v>899</v>
      </c>
    </row>
    <row r="42" spans="1:15" ht="15" customHeight="1" x14ac:dyDescent="0.25">
      <c r="A42" s="248" t="s">
        <v>401</v>
      </c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</row>
  </sheetData>
  <mergeCells count="7">
    <mergeCell ref="A5:M5"/>
    <mergeCell ref="A42:M42"/>
    <mergeCell ref="A1:M1"/>
    <mergeCell ref="A2:M2"/>
    <mergeCell ref="N2:O3"/>
    <mergeCell ref="A3:M3"/>
    <mergeCell ref="A4:M4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7"/>
  <sheetViews>
    <sheetView showGridLines="0" zoomScaleNormal="100" zoomScaleSheetLayoutView="100" workbookViewId="0">
      <selection sqref="A1:XFD1048576"/>
    </sheetView>
  </sheetViews>
  <sheetFormatPr baseColWidth="10" defaultColWidth="11" defaultRowHeight="12.75" x14ac:dyDescent="0.25"/>
  <cols>
    <col min="1" max="1" width="21" style="40" customWidth="1"/>
    <col min="2" max="13" width="8.28515625" style="30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35" s="76" customFormat="1" ht="15" customHeight="1" x14ac:dyDescent="0.25">
      <c r="A1" s="252" t="s">
        <v>359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35" s="76" customFormat="1" ht="15" customHeight="1" x14ac:dyDescent="0.25">
      <c r="A2" s="252" t="s">
        <v>29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35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35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35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35" s="76" customFormat="1" ht="15" customHeight="1" x14ac:dyDescent="0.25">
      <c r="A6" s="254" t="s">
        <v>17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30"/>
      <c r="O6" s="30"/>
      <c r="P6" s="40"/>
      <c r="Q6" s="40"/>
    </row>
    <row r="7" spans="1:35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O7" s="30"/>
      <c r="P7" s="30"/>
      <c r="Q7" s="30"/>
    </row>
    <row r="8" spans="1:35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98">
        <v>2021</v>
      </c>
      <c r="N8" s="30"/>
      <c r="O8" s="30"/>
      <c r="P8" s="30"/>
      <c r="Q8" s="30"/>
    </row>
    <row r="9" spans="1:35" ht="9.9499999999999993" customHeight="1" x14ac:dyDescent="0.25">
      <c r="A9" s="93"/>
      <c r="N9" s="85"/>
      <c r="O9" s="129"/>
    </row>
    <row r="10" spans="1:35" s="40" customFormat="1" ht="15" customHeight="1" x14ac:dyDescent="0.25">
      <c r="A10" s="45" t="s">
        <v>8</v>
      </c>
      <c r="B10" s="191">
        <f>+'C10'!B10/('C8'!B10+'C10'!B10+'C12'!B10)*100</f>
        <v>34.683240201688768</v>
      </c>
      <c r="C10" s="191">
        <f>+'C10'!C10/('C8'!C10+'C10'!C10+'C12'!C10)*100</f>
        <v>34.115796585358986</v>
      </c>
      <c r="D10" s="191">
        <f>+'C10'!D10/('C8'!D10+'C10'!D10+'C12'!D10)*100</f>
        <v>33.687665276514792</v>
      </c>
      <c r="E10" s="191">
        <f>+'C10'!E10/('C8'!E10+'C10'!E10+'C12'!E10)*100</f>
        <v>33.082418109771986</v>
      </c>
      <c r="F10" s="191">
        <f>+'C10'!F10/('C8'!F10+'C10'!F10+'C12'!F10)*100</f>
        <v>31.083360557915018</v>
      </c>
      <c r="G10" s="191">
        <f>+'C10'!G10/('C8'!G10+'C10'!G10+'C12'!G10)*100</f>
        <v>30.323841671475314</v>
      </c>
      <c r="H10" s="191">
        <f>+'C10'!H10/('C8'!H10+'C10'!H10+'C12'!H10)*100</f>
        <v>28.966424840006948</v>
      </c>
      <c r="I10" s="191">
        <f>+'C10'!I10/('C8'!I10+'C10'!I10+'C12'!I10)*100</f>
        <v>28.044035021541024</v>
      </c>
      <c r="J10" s="191">
        <f>+'C10'!J10/('C8'!J10+'C10'!J10+'C12'!J10)*100</f>
        <v>10.643341912084443</v>
      </c>
      <c r="K10" s="191">
        <f>+'C10'!K10/('C8'!K10+'C10'!K10+'C12'!K10)*100</f>
        <v>23.697360131437538</v>
      </c>
      <c r="L10" s="191">
        <f>+'C10'!L10/('C8'!L10+'C10'!L10+'C12'!L10)*100</f>
        <v>18.277042685205949</v>
      </c>
      <c r="M10" s="191">
        <f>+'C10'!M10/('C8'!M10+'C10'!M10+'C12'!M10)*100</f>
        <v>24.467380742872376</v>
      </c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</row>
    <row r="11" spans="1:35" s="40" customFormat="1" ht="15" customHeight="1" x14ac:dyDescent="0.25">
      <c r="A11" s="212" t="s">
        <v>562</v>
      </c>
      <c r="B11" s="191">
        <f>+'C10'!B11/('C8'!B11+'C10'!B11+'C12'!B11)*100</f>
        <v>35.438747005095259</v>
      </c>
      <c r="C11" s="191">
        <f>+'C10'!C11/('C8'!C11+'C10'!C11+'C12'!C11)*100</f>
        <v>35.656722602030243</v>
      </c>
      <c r="D11" s="191">
        <f>+'C10'!D11/('C8'!D11+'C10'!D11+'C12'!D11)*100</f>
        <v>34.7714091885192</v>
      </c>
      <c r="E11" s="191">
        <f>+'C10'!E11/('C8'!E11+'C10'!E11+'C12'!E11)*100</f>
        <v>34.06837002625732</v>
      </c>
      <c r="F11" s="191">
        <f>+'C10'!F11/('C8'!F11+'C10'!F11+'C12'!F11)*100</f>
        <v>32.451491218902873</v>
      </c>
      <c r="G11" s="191">
        <f>+'C10'!G11/('C8'!G11+'C10'!G11+'C12'!G11)*100</f>
        <v>31.460841517031678</v>
      </c>
      <c r="H11" s="191">
        <f>+'C10'!H11/('C8'!H11+'C10'!H11+'C12'!H11)*100</f>
        <v>30.077431381840334</v>
      </c>
      <c r="I11" s="191">
        <f>+'C10'!I11/('C8'!I11+'C10'!I11+'C12'!I11)*100</f>
        <v>29.068879055290914</v>
      </c>
      <c r="J11" s="191">
        <f>+'C10'!J11/('C8'!J11+'C10'!J11+'C12'!J11)*100</f>
        <v>11.422658719721294</v>
      </c>
      <c r="K11" s="191">
        <f>+'C10'!K11/('C8'!K11+'C10'!K11+'C12'!K11)*100</f>
        <v>25.202423696185665</v>
      </c>
      <c r="L11" s="191">
        <f>+'C10'!L11/('C8'!L11+'C10'!L11+'C12'!L11)*100</f>
        <v>21.99979881299668</v>
      </c>
      <c r="M11" s="191">
        <f>+'C10'!M11/('C8'!M11+'C10'!M11+'C12'!M11)*100</f>
        <v>26.567711729631593</v>
      </c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</row>
    <row r="12" spans="1:35" ht="15" customHeight="1" x14ac:dyDescent="0.25">
      <c r="A12" s="213" t="s">
        <v>81</v>
      </c>
      <c r="B12" s="99">
        <f>+'C10'!B12/('C8'!B12+'C10'!B12+'C12'!B12)*100</f>
        <v>35.537689200920994</v>
      </c>
      <c r="C12" s="99">
        <f>+'C10'!C12/('C8'!C12+'C10'!C12+'C12'!C12)*100</f>
        <v>36.190856259197368</v>
      </c>
      <c r="D12" s="99">
        <f>+'C10'!D12/('C8'!D12+'C10'!D12+'C12'!D12)*100</f>
        <v>35.019394319030525</v>
      </c>
      <c r="E12" s="99">
        <f>+'C10'!E12/('C8'!E12+'C10'!E12+'C12'!E12)*100</f>
        <v>34.287216463872618</v>
      </c>
      <c r="F12" s="99">
        <f>+'C10'!F12/('C8'!F12+'C10'!F12+'C12'!F12)*100</f>
        <v>32.308685824991926</v>
      </c>
      <c r="G12" s="99">
        <f>+'C10'!G12/('C8'!G12+'C10'!G12+'C12'!G12)*100</f>
        <v>29.960913611103724</v>
      </c>
      <c r="H12" s="99">
        <f>+'C10'!H12/('C8'!H12+'C10'!H12+'C12'!H12)*100</f>
        <v>28.806378611652018</v>
      </c>
      <c r="I12" s="99">
        <f>+'C10'!I12/('C8'!I12+'C10'!I12+'C12'!I12)*100</f>
        <v>28.145730369743898</v>
      </c>
      <c r="J12" s="99">
        <f>+'C10'!J12/('C8'!J12+'C10'!J12+'C12'!J12)*100</f>
        <v>13.985001292991983</v>
      </c>
      <c r="K12" s="99">
        <f>+'C10'!K12/('C8'!K12+'C10'!K12+'C12'!K12)*100</f>
        <v>25.471603666995605</v>
      </c>
      <c r="L12" s="99">
        <f>+'C10'!L12/('C8'!L12+'C10'!L12+'C12'!L12)*100</f>
        <v>26.376633238197485</v>
      </c>
      <c r="M12" s="99">
        <f>+'C10'!M12/('C8'!M12+'C10'!M12+'C12'!M12)*100</f>
        <v>27.611340444953065</v>
      </c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</row>
    <row r="13" spans="1:35" ht="15" customHeight="1" x14ac:dyDescent="0.25">
      <c r="A13" s="213" t="s">
        <v>82</v>
      </c>
      <c r="B13" s="99">
        <f>+'C10'!B13/('C8'!B13+'C10'!B13+'C12'!B13)*100</f>
        <v>37.279163419069889</v>
      </c>
      <c r="C13" s="99">
        <f>+'C10'!C13/('C8'!C13+'C10'!C13+'C12'!C13)*100</f>
        <v>37.573217772274873</v>
      </c>
      <c r="D13" s="99">
        <f>+'C10'!D13/('C8'!D13+'C10'!D13+'C12'!D13)*100</f>
        <v>37.039000257003337</v>
      </c>
      <c r="E13" s="99">
        <f>+'C10'!E13/('C8'!E13+'C10'!E13+'C12'!E13)*100</f>
        <v>36.371033360455655</v>
      </c>
      <c r="F13" s="99">
        <f>+'C10'!F13/('C8'!F13+'C10'!F13+'C12'!F13)*100</f>
        <v>35.822865532634324</v>
      </c>
      <c r="G13" s="99">
        <f>+'C10'!G13/('C8'!G13+'C10'!G13+'C12'!G13)*100</f>
        <v>34.75547289949408</v>
      </c>
      <c r="H13" s="99">
        <f>+'C10'!H13/('C8'!H13+'C10'!H13+'C12'!H13)*100</f>
        <v>32.932600686062763</v>
      </c>
      <c r="I13" s="99">
        <f>+'C10'!I13/('C8'!I13+'C10'!I13+'C12'!I13)*100</f>
        <v>31.93183040585189</v>
      </c>
      <c r="J13" s="99">
        <f>+'C10'!J13/('C8'!J13+'C10'!J13+'C12'!J13)*100</f>
        <v>11.527325642448881</v>
      </c>
      <c r="K13" s="99">
        <f>+'C10'!K13/('C8'!K13+'C10'!K13+'C12'!K13)*100</f>
        <v>28.078451553878264</v>
      </c>
      <c r="L13" s="99">
        <f>+'C10'!L13/('C8'!L13+'C10'!L13+'C12'!L13)*100</f>
        <v>22.861372063371096</v>
      </c>
      <c r="M13" s="99">
        <f>+'C10'!M13/('C8'!M13+'C10'!M13+'C12'!M13)*100</f>
        <v>30.589667149850939</v>
      </c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</row>
    <row r="14" spans="1:35" ht="15" customHeight="1" x14ac:dyDescent="0.25">
      <c r="A14" s="213" t="s">
        <v>83</v>
      </c>
      <c r="B14" s="99">
        <f>+'C10'!B14/('C8'!B14+'C10'!B14+'C12'!B14)*100</f>
        <v>33.019263399540868</v>
      </c>
      <c r="C14" s="99">
        <f>+'C10'!C14/('C8'!C14+'C10'!C14+'C12'!C14)*100</f>
        <v>32.378700122251843</v>
      </c>
      <c r="D14" s="99">
        <f>+'C10'!D14/('C8'!D14+'C10'!D14+'C12'!D14)*100</f>
        <v>31.5858918056677</v>
      </c>
      <c r="E14" s="99">
        <f>+'C10'!E14/('C8'!E14+'C10'!E14+'C12'!E14)*100</f>
        <v>30.780073373238075</v>
      </c>
      <c r="F14" s="99">
        <f>+'C10'!F14/('C8'!F14+'C10'!F14+'C12'!F14)*100</f>
        <v>28.595624810568914</v>
      </c>
      <c r="G14" s="99">
        <f>+'C10'!G14/('C8'!G14+'C10'!G14+'C12'!G14)*100</f>
        <v>29.743525674204431</v>
      </c>
      <c r="H14" s="99">
        <f>+'C10'!H14/('C8'!H14+'C10'!H14+'C12'!H14)*100</f>
        <v>28.510052949933108</v>
      </c>
      <c r="I14" s="99">
        <f>+'C10'!I14/('C8'!I14+'C10'!I14+'C12'!I14)*100</f>
        <v>26.923502100375856</v>
      </c>
      <c r="J14" s="99">
        <f>+'C10'!J14/('C8'!J14+'C10'!J14+'C12'!J14)*100</f>
        <v>7.8551057317751809</v>
      </c>
      <c r="K14" s="99">
        <f>+'C10'!K14/('C8'!K14+'C10'!K14+'C12'!K14)*100</f>
        <v>21.779513348683803</v>
      </c>
      <c r="L14" s="99">
        <f>+'C10'!L14/('C8'!L14+'C10'!L14+'C12'!L14)*100</f>
        <v>15.871605400180838</v>
      </c>
      <c r="M14" s="99">
        <f>+'C10'!M14/('C8'!M14+'C10'!M14+'C12'!M14)*100</f>
        <v>21.004292103130535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</row>
    <row r="15" spans="1:35" ht="15" customHeight="1" x14ac:dyDescent="0.25"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</row>
    <row r="16" spans="1:35" s="40" customFormat="1" ht="15" customHeight="1" x14ac:dyDescent="0.25">
      <c r="A16" s="212" t="s">
        <v>563</v>
      </c>
      <c r="B16" s="191">
        <f>+'C10'!B16/('C8'!B16+'C10'!B16+'C12'!B16)*100</f>
        <v>33.097222679801007</v>
      </c>
      <c r="C16" s="191">
        <f>+'C10'!C16/('C8'!C16+'C10'!C16+'C12'!C16)*100</f>
        <v>30.850199762918734</v>
      </c>
      <c r="D16" s="191">
        <f>+'C10'!D16/('C8'!D16+'C10'!D16+'C12'!D16)*100</f>
        <v>31.352094096955042</v>
      </c>
      <c r="E16" s="191">
        <f>+'C10'!E16/('C8'!E16+'C10'!E16+'C12'!E16)*100</f>
        <v>30.998377662980829</v>
      </c>
      <c r="F16" s="191">
        <f>+'C10'!F16/('C8'!F16+'C10'!F16+'C12'!F16)*100</f>
        <v>28.307297714856965</v>
      </c>
      <c r="G16" s="191">
        <f>+'C10'!G16/('C8'!G16+'C10'!G16+'C12'!G16)*100</f>
        <v>28.217788813730248</v>
      </c>
      <c r="H16" s="191">
        <f>+'C10'!H16/('C8'!H16+'C10'!H16+'C12'!H16)*100</f>
        <v>26.978862939812011</v>
      </c>
      <c r="I16" s="191">
        <f>+'C10'!I16/('C8'!I16+'C10'!I16+'C12'!I16)*100</f>
        <v>26.179436706439908</v>
      </c>
      <c r="J16" s="191">
        <f>+'C10'!J16/('C8'!J16+'C10'!J16+'C12'!J16)*100</f>
        <v>9.2020485709565509</v>
      </c>
      <c r="K16" s="191">
        <f>+'C10'!K16/('C8'!K16+'C10'!K16+'C12'!K16)*100</f>
        <v>21.129432609295211</v>
      </c>
      <c r="L16" s="191">
        <f>+'C10'!L16/('C8'!L16+'C10'!L16+'C12'!L16)*100</f>
        <v>12.09256429844665</v>
      </c>
      <c r="M16" s="191">
        <f>+'C10'!M16/('C8'!M16+'C10'!M16+'C12'!M16)*100</f>
        <v>21.168808204644581</v>
      </c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</row>
    <row r="17" spans="1:35" ht="15" customHeight="1" x14ac:dyDescent="0.25">
      <c r="A17" s="213" t="s">
        <v>84</v>
      </c>
      <c r="B17" s="99">
        <f>+'C10'!B17/('C8'!B17+'C10'!B17+'C12'!B17)*100</f>
        <v>40.015753395495381</v>
      </c>
      <c r="C17" s="99">
        <f>+'C10'!C17/('C8'!C17+'C10'!C17+'C12'!C17)*100</f>
        <v>38.142520864540977</v>
      </c>
      <c r="D17" s="99">
        <f>+'C10'!D17/('C8'!D17+'C10'!D17+'C12'!D17)*100</f>
        <v>37.738898106052446</v>
      </c>
      <c r="E17" s="99">
        <f>+'C10'!E17/('C8'!E17+'C10'!E17+'C12'!E17)*100</f>
        <v>37.492957158656957</v>
      </c>
      <c r="F17" s="99">
        <f>+'C10'!F17/('C8'!F17+'C10'!F17+'C12'!F17)*100</f>
        <v>35.270684778711711</v>
      </c>
      <c r="G17" s="99">
        <f>+'C10'!G17/('C8'!G17+'C10'!G17+'C12'!G17)*100</f>
        <v>33.586134216568183</v>
      </c>
      <c r="H17" s="99">
        <f>+'C10'!H17/('C8'!H17+'C10'!H17+'C12'!H17)*100</f>
        <v>33.276778644949665</v>
      </c>
      <c r="I17" s="99">
        <f>+'C10'!I17/('C8'!I17+'C10'!I17+'C12'!I17)*100</f>
        <v>32.620112818517796</v>
      </c>
      <c r="J17" s="99">
        <f>+'C10'!J17/('C8'!J17+'C10'!J17+'C12'!J17)*100</f>
        <v>12.334407780738202</v>
      </c>
      <c r="K17" s="99">
        <f>+'C10'!K17/('C8'!K17+'C10'!K17+'C12'!K17)*100</f>
        <v>28.437128552389872</v>
      </c>
      <c r="L17" s="99">
        <f>+'C10'!L17/('C8'!L17+'C10'!L17+'C12'!L17)*100</f>
        <v>18.051118210862622</v>
      </c>
      <c r="M17" s="99">
        <f>+'C10'!M17/('C8'!M17+'C10'!M17+'C12'!M17)*100</f>
        <v>27.458037443511945</v>
      </c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</row>
    <row r="18" spans="1:35" ht="15" customHeight="1" x14ac:dyDescent="0.25">
      <c r="A18" s="213" t="s">
        <v>85</v>
      </c>
      <c r="B18" s="99">
        <f>+'C10'!B18/('C8'!B18+'C10'!B18+'C12'!B18)*100</f>
        <v>28.207438964443714</v>
      </c>
      <c r="C18" s="99">
        <f>+'C10'!C18/('C8'!C18+'C10'!C18+'C12'!C18)*100</f>
        <v>24.868938401048492</v>
      </c>
      <c r="D18" s="99">
        <f>+'C10'!D18/('C8'!D18+'C10'!D18+'C12'!D18)*100</f>
        <v>26.166367249169799</v>
      </c>
      <c r="E18" s="99">
        <f>+'C10'!E18/('C8'!E18+'C10'!E18+'C12'!E18)*100</f>
        <v>25.850557284600857</v>
      </c>
      <c r="F18" s="99">
        <f>+'C10'!F18/('C8'!F18+'C10'!F18+'C12'!F18)*100</f>
        <v>22.625889263019317</v>
      </c>
      <c r="G18" s="99">
        <f>+'C10'!G18/('C8'!G18+'C10'!G18+'C12'!G18)*100</f>
        <v>23.853520854944154</v>
      </c>
      <c r="H18" s="99">
        <f>+'C10'!H18/('C8'!H18+'C10'!H18+'C12'!H18)*100</f>
        <v>21.88727484020918</v>
      </c>
      <c r="I18" s="99">
        <f>+'C10'!I18/('C8'!I18+'C10'!I18+'C12'!I18)*100</f>
        <v>21.497712275538593</v>
      </c>
      <c r="J18" s="99">
        <f>+'C10'!J18/('C8'!J18+'C10'!J18+'C12'!J18)*100</f>
        <v>6.3395256455193367</v>
      </c>
      <c r="K18" s="99">
        <f>+'C10'!K18/('C8'!K18+'C10'!K18+'C12'!K18)*100</f>
        <v>16.196515349057723</v>
      </c>
      <c r="L18" s="99">
        <f>+'C10'!L18/('C8'!L18+'C10'!L18+'C12'!L18)*100</f>
        <v>7.846484445604804</v>
      </c>
      <c r="M18" s="99">
        <f>+'C10'!M18/('C8'!M18+'C10'!M18+'C12'!M18)*100</f>
        <v>18.392759934676103</v>
      </c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</row>
    <row r="19" spans="1:35" ht="15" customHeight="1" x14ac:dyDescent="0.25">
      <c r="A19" s="213" t="s">
        <v>86</v>
      </c>
      <c r="B19" s="99">
        <f>+'C10'!B19/('C8'!B19+'C10'!B19+'C12'!B19)*100</f>
        <v>13.552966385429222</v>
      </c>
      <c r="C19" s="99">
        <f>+'C10'!C19/('C8'!C19+'C10'!C19+'C12'!C19)*100</f>
        <v>15.153469177198865</v>
      </c>
      <c r="D19" s="99">
        <f>+'C10'!D19/('C8'!D19+'C10'!D19+'C12'!D19)*100</f>
        <v>17.811021608489963</v>
      </c>
      <c r="E19" s="99">
        <f>+'C10'!E19/('C8'!E19+'C10'!E19+'C12'!E19)*100</f>
        <v>16.605527023722182</v>
      </c>
      <c r="F19" s="99">
        <f>+'C10'!F19/('C8'!F19+'C10'!F19+'C12'!F19)*100</f>
        <v>14.88312245335621</v>
      </c>
      <c r="G19" s="99">
        <f>+'C10'!G19/('C8'!G19+'C10'!G19+'C12'!G19)*100</f>
        <v>18.298479087452471</v>
      </c>
      <c r="H19" s="99">
        <f>+'C10'!H19/('C8'!H19+'C10'!H19+'C12'!H19)*100</f>
        <v>16.778999645264278</v>
      </c>
      <c r="I19" s="99">
        <f>+'C10'!I19/('C8'!I19+'C10'!I19+'C12'!I19)*100</f>
        <v>15.804036458333334</v>
      </c>
      <c r="J19" s="99">
        <f>+'C10'!J19/('C8'!J19+'C10'!J19+'C12'!J19)*100</f>
        <v>5.5493273542600896</v>
      </c>
      <c r="K19" s="99">
        <f>+'C10'!K19/('C8'!K19+'C10'!K19+'C12'!K19)*100</f>
        <v>9.5742317660125877</v>
      </c>
      <c r="L19" s="99">
        <f>+'C10'!L19/('C8'!L19+'C10'!L19+'C12'!L19)*100</f>
        <v>0.73397136072533642</v>
      </c>
      <c r="M19" s="99">
        <f>+'C10'!M19/('C8'!M19+'C10'!M19+'C12'!M19)*100</f>
        <v>6.0531233315536577</v>
      </c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</row>
    <row r="20" spans="1:35" ht="15" customHeight="1" x14ac:dyDescent="0.25"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</row>
    <row r="21" spans="1:35" s="40" customFormat="1" ht="15" customHeight="1" x14ac:dyDescent="0.25">
      <c r="A21" s="45" t="s">
        <v>27</v>
      </c>
      <c r="B21" s="191">
        <f>+'C10'!B21/('C8'!B21+'C10'!B21+'C12'!B21)*100</f>
        <v>34.986610308030649</v>
      </c>
      <c r="C21" s="191">
        <f>+'C10'!C21/('C8'!C21+'C10'!C21+'C12'!C21)*100</f>
        <v>34.461617236872243</v>
      </c>
      <c r="D21" s="191">
        <f>+'C10'!D21/('C8'!D21+'C10'!D21+'C12'!D21)*100</f>
        <v>33.792308460330574</v>
      </c>
      <c r="E21" s="191">
        <f>+'C10'!E21/('C8'!E21+'C10'!E21+'C12'!E21)*100</f>
        <v>33.245404298312586</v>
      </c>
      <c r="F21" s="191">
        <f>+'C10'!F21/('C8'!F21+'C10'!F21+'C12'!F21)*100</f>
        <v>31.214658348838061</v>
      </c>
      <c r="G21" s="191">
        <f>+'C10'!G21/('C8'!G21+'C10'!G21+'C12'!G21)*100</f>
        <v>30.212864200951195</v>
      </c>
      <c r="H21" s="191">
        <f>+'C10'!H21/('C8'!H21+'C10'!H21+'C12'!H21)*100</f>
        <v>29.177268479538114</v>
      </c>
      <c r="I21" s="191">
        <f>+'C10'!I21/('C8'!I21+'C10'!I21+'C12'!I21)*100</f>
        <v>28.257117606503822</v>
      </c>
      <c r="J21" s="191">
        <f>+'C10'!J21/('C8'!J21+'C10'!J21+'C12'!J21)*100</f>
        <v>11.237913659267329</v>
      </c>
      <c r="K21" s="191">
        <f>+'C10'!K21/('C8'!K21+'C10'!K21+'C12'!K21)*100</f>
        <v>25.103729037186206</v>
      </c>
      <c r="L21" s="191">
        <f>+'C10'!L21/('C8'!L21+'C10'!L21+'C12'!L21)*100</f>
        <v>18.947718805610915</v>
      </c>
      <c r="M21" s="191">
        <f>+'C10'!M21/('C8'!M21+'C10'!M21+'C12'!M21)*100</f>
        <v>25.567747393079664</v>
      </c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</row>
    <row r="22" spans="1:35" s="40" customFormat="1" ht="15" customHeight="1" x14ac:dyDescent="0.25">
      <c r="A22" s="212" t="s">
        <v>562</v>
      </c>
      <c r="B22" s="191">
        <f>+'C10'!B22/('C8'!B22+'C10'!B22+'C12'!B22)*100</f>
        <v>35.443054153193337</v>
      </c>
      <c r="C22" s="191">
        <f>+'C10'!C22/('C8'!C22+'C10'!C22+'C12'!C22)*100</f>
        <v>35.650732176532379</v>
      </c>
      <c r="D22" s="191">
        <f>+'C10'!D22/('C8'!D22+'C10'!D22+'C12'!D22)*100</f>
        <v>34.761453476908592</v>
      </c>
      <c r="E22" s="191">
        <f>+'C10'!E22/('C8'!E22+'C10'!E22+'C12'!E22)*100</f>
        <v>34.140146996575211</v>
      </c>
      <c r="F22" s="191">
        <f>+'C10'!F22/('C8'!F22+'C10'!F22+'C12'!F22)*100</f>
        <v>32.512493850177378</v>
      </c>
      <c r="G22" s="191">
        <f>+'C10'!G22/('C8'!G22+'C10'!G22+'C12'!G22)*100</f>
        <v>31.474459817406853</v>
      </c>
      <c r="H22" s="191">
        <f>+'C10'!H22/('C8'!H22+'C10'!H22+'C12'!H22)*100</f>
        <v>30.275266826399477</v>
      </c>
      <c r="I22" s="191">
        <f>+'C10'!I22/('C8'!I22+'C10'!I22+'C12'!I22)*100</f>
        <v>29.392178801073022</v>
      </c>
      <c r="J22" s="191">
        <f>+'C10'!J22/('C8'!J22+'C10'!J22+'C12'!J22)*100</f>
        <v>11.983829619404457</v>
      </c>
      <c r="K22" s="191">
        <f>+'C10'!K22/('C8'!K22+'C10'!K22+'C12'!K22)*100</f>
        <v>26.279166288374988</v>
      </c>
      <c r="L22" s="191">
        <f>+'C10'!L22/('C8'!L22+'C10'!L22+'C12'!L22)*100</f>
        <v>22.049874258509146</v>
      </c>
      <c r="M22" s="191">
        <f>+'C10'!M22/('C8'!M22+'C10'!M22+'C12'!M22)*100</f>
        <v>26.949800677322205</v>
      </c>
      <c r="N22" s="30"/>
      <c r="O22" s="135"/>
      <c r="P22" s="132"/>
    </row>
    <row r="23" spans="1:35" ht="15" customHeight="1" x14ac:dyDescent="0.25">
      <c r="A23" s="213" t="s">
        <v>81</v>
      </c>
      <c r="B23" s="99">
        <f>+'C10'!B23/('C8'!B23+'C10'!B23+'C12'!B23)*100</f>
        <v>35.6563069041079</v>
      </c>
      <c r="C23" s="99">
        <f>+'C10'!C23/('C8'!C23+'C10'!C23+'C12'!C23)*100</f>
        <v>36.444498784979594</v>
      </c>
      <c r="D23" s="99">
        <f>+'C10'!D23/('C8'!D23+'C10'!D23+'C12'!D23)*100</f>
        <v>35.222827928177644</v>
      </c>
      <c r="E23" s="99">
        <f>+'C10'!E23/('C8'!E23+'C10'!E23+'C12'!E23)*100</f>
        <v>34.739433863814249</v>
      </c>
      <c r="F23" s="114">
        <f>+'C10'!F23/('C8'!F23+'C10'!F23+'C12'!F23)*100</f>
        <v>32.553032108686033</v>
      </c>
      <c r="G23" s="114">
        <f>+'C10'!G23/('C8'!G23+'C10'!G23+'C12'!G23)*100</f>
        <v>30.198279479647503</v>
      </c>
      <c r="H23" s="114">
        <f>+'C10'!H23/('C8'!H23+'C10'!H23+'C12'!H23)*100</f>
        <v>29.216038300418912</v>
      </c>
      <c r="I23" s="114">
        <f>+'C10'!I23/('C8'!I23+'C10'!I23+'C12'!I23)*100</f>
        <v>28.68590855477694</v>
      </c>
      <c r="J23" s="114">
        <f>+'C10'!J23/('C8'!J23+'C10'!J23+'C12'!J23)*100</f>
        <v>14.739431894430776</v>
      </c>
      <c r="K23" s="114">
        <f>+'C10'!K23/('C8'!K23+'C10'!K23+'C12'!K23)*100</f>
        <v>26.141982910517044</v>
      </c>
      <c r="L23" s="114">
        <f>+'C10'!L23/('C8'!L23+'C10'!L23+'C12'!L23)*100</f>
        <v>26.245963166623028</v>
      </c>
      <c r="M23" s="114">
        <f>+'C10'!M23/('C8'!M23+'C10'!M23+'C12'!M23)*100</f>
        <v>27.741655045007519</v>
      </c>
      <c r="P23" s="135"/>
    </row>
    <row r="24" spans="1:35" ht="15" customHeight="1" x14ac:dyDescent="0.25">
      <c r="A24" s="213" t="s">
        <v>82</v>
      </c>
      <c r="B24" s="99">
        <f>+'C10'!B24/('C8'!B24+'C10'!B24+'C12'!B24)*100</f>
        <v>37.025128021912593</v>
      </c>
      <c r="C24" s="99">
        <f>+'C10'!C24/('C8'!C24+'C10'!C24+'C12'!C24)*100</f>
        <v>37.257564003103184</v>
      </c>
      <c r="D24" s="99">
        <f>+'C10'!D24/('C8'!D24+'C10'!D24+'C12'!D24)*100</f>
        <v>37.004640142166053</v>
      </c>
      <c r="E24" s="99">
        <f>+'C10'!E24/('C8'!E24+'C10'!E24+'C12'!E24)*100</f>
        <v>36.395820575627681</v>
      </c>
      <c r="F24" s="99">
        <f>+'C10'!F24/('C8'!F24+'C10'!F24+'C12'!F24)*100</f>
        <v>35.668666537642736</v>
      </c>
      <c r="G24" s="99">
        <f>+'C10'!G24/('C8'!G24+'C10'!G24+'C12'!G24)*100</f>
        <v>34.484685430463571</v>
      </c>
      <c r="H24" s="99">
        <f>+'C10'!H24/('C8'!H24+'C10'!H24+'C12'!H24)*100</f>
        <v>32.698121468632067</v>
      </c>
      <c r="I24" s="99">
        <f>+'C10'!I24/('C8'!I24+'C10'!I24+'C12'!I24)*100</f>
        <v>31.926457217900801</v>
      </c>
      <c r="J24" s="99">
        <f>+'C10'!J24/('C8'!J24+'C10'!J24+'C12'!J24)*100</f>
        <v>12.073542814122122</v>
      </c>
      <c r="K24" s="99">
        <f>+'C10'!K24/('C8'!K24+'C10'!K24+'C12'!K24)*100</f>
        <v>29.583910971001004</v>
      </c>
      <c r="L24" s="99">
        <f>+'C10'!L24/('C8'!L24+'C10'!L24+'C12'!L24)*100</f>
        <v>22.567964013299431</v>
      </c>
      <c r="M24" s="114">
        <f>+'C10'!M24/('C8'!M24+'C10'!M24+'C12'!M24)*100</f>
        <v>31.291104188300451</v>
      </c>
    </row>
    <row r="25" spans="1:35" ht="15" customHeight="1" x14ac:dyDescent="0.25">
      <c r="A25" s="213" t="s">
        <v>83</v>
      </c>
      <c r="B25" s="99">
        <f>+'C10'!B25/('C8'!B25+'C10'!B25+'C12'!B25)*100</f>
        <v>33.178362148288052</v>
      </c>
      <c r="C25" s="99">
        <f>+'C10'!C25/('C8'!C25+'C10'!C25+'C12'!C25)*100</f>
        <v>32.365772221003631</v>
      </c>
      <c r="D25" s="99">
        <f>+'C10'!D25/('C8'!D25+'C10'!D25+'C12'!D25)*100</f>
        <v>31.313640730067245</v>
      </c>
      <c r="E25" s="99">
        <f>+'C10'!E25/('C8'!E25+'C10'!E25+'C12'!E25)*100</f>
        <v>30.48797770324531</v>
      </c>
      <c r="F25" s="99">
        <f>+'C10'!F25/('C8'!F25+'C10'!F25+'C12'!F25)*100</f>
        <v>28.757828810020875</v>
      </c>
      <c r="G25" s="99">
        <f>+'C10'!G25/('C8'!G25+'C10'!G25+'C12'!G25)*100</f>
        <v>29.798306888097333</v>
      </c>
      <c r="H25" s="99">
        <f>+'C10'!H25/('C8'!H25+'C10'!H25+'C12'!H25)*100</f>
        <v>28.934361407671016</v>
      </c>
      <c r="I25" s="99">
        <f>+'C10'!I25/('C8'!I25+'C10'!I25+'C12'!I25)*100</f>
        <v>27.336907736723354</v>
      </c>
      <c r="J25" s="99">
        <f>+'C10'!J25/('C8'!J25+'C10'!J25+'C12'!J25)*100</f>
        <v>8.2006753497346843</v>
      </c>
      <c r="K25" s="99">
        <f>+'C10'!K25/('C8'!K25+'C10'!K25+'C12'!K25)*100</f>
        <v>22.859076367812321</v>
      </c>
      <c r="L25" s="99">
        <f>+'C10'!L25/('C8'!L25+'C10'!L25+'C12'!L25)*100</f>
        <v>16.473734798779724</v>
      </c>
      <c r="M25" s="114">
        <f>+'C10'!M25/('C8'!M25+'C10'!M25+'C12'!M25)*100</f>
        <v>21.302414994593295</v>
      </c>
    </row>
    <row r="26" spans="1:35" ht="15" customHeight="1" x14ac:dyDescent="0.25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114"/>
      <c r="N26" s="40"/>
      <c r="O26" s="40"/>
    </row>
    <row r="27" spans="1:35" s="40" customFormat="1" ht="15" customHeight="1" x14ac:dyDescent="0.25">
      <c r="A27" s="212" t="s">
        <v>563</v>
      </c>
      <c r="B27" s="191">
        <f>+'C10'!B27/('C8'!B27+'C10'!B27+'C12'!B27)*100</f>
        <v>33.887032960266019</v>
      </c>
      <c r="C27" s="191">
        <f>+'C10'!C27/('C8'!C27+'C10'!C27+'C12'!C27)*100</f>
        <v>31.553615921506722</v>
      </c>
      <c r="D27" s="191">
        <f>+'C10'!D27/('C8'!D27+'C10'!D27+'C12'!D27)*100</f>
        <v>31.378419910333793</v>
      </c>
      <c r="E27" s="191">
        <f>+'C10'!E27/('C8'!E27+'C10'!E27+'C12'!E27)*100</f>
        <v>31.02443683833479</v>
      </c>
      <c r="F27" s="191">
        <f>+'C10'!F27/('C8'!F27+'C10'!F27+'C12'!F27)*100</f>
        <v>28.12133555514411</v>
      </c>
      <c r="G27" s="191">
        <f>+'C10'!G27/('C8'!G27+'C10'!G27+'C12'!G27)*100</f>
        <v>27.446036801132344</v>
      </c>
      <c r="H27" s="191">
        <f>+'C10'!H27/('C8'!H27+'C10'!H27+'C12'!H27)*100</f>
        <v>26.847760159431594</v>
      </c>
      <c r="I27" s="191">
        <f>+'C10'!I27/('C8'!I27+'C10'!I27+'C12'!I27)*100</f>
        <v>25.771552551178544</v>
      </c>
      <c r="J27" s="191">
        <f>+'C10'!J27/('C8'!J27+'C10'!J27+'C12'!J27)*100</f>
        <v>9.57306338028169</v>
      </c>
      <c r="K27" s="191">
        <f>+'C10'!K27/('C8'!K27+'C10'!K27+'C12'!K27)*100</f>
        <v>22.725244731385981</v>
      </c>
      <c r="L27" s="191">
        <f>+'C10'!L27/('C8'!L27+'C10'!L27+'C12'!L27)*100</f>
        <v>12.737009326637287</v>
      </c>
      <c r="M27" s="191">
        <f>+'C10'!M27/('C8'!M27+'C10'!M27+'C12'!M27)*100</f>
        <v>22.991076629155891</v>
      </c>
      <c r="N27" s="30"/>
      <c r="O27" s="30"/>
    </row>
    <row r="28" spans="1:35" ht="15" customHeight="1" x14ac:dyDescent="0.25">
      <c r="A28" s="213" t="s">
        <v>84</v>
      </c>
      <c r="B28" s="99">
        <f>+'C10'!B28/('C8'!B28+'C10'!B28+'C12'!B28)*100</f>
        <v>39.417770419426049</v>
      </c>
      <c r="C28" s="99">
        <f>+'C10'!C28/('C8'!C28+'C10'!C28+'C12'!C28)*100</f>
        <v>38.24705620973117</v>
      </c>
      <c r="D28" s="99">
        <f>+'C10'!D28/('C8'!D28+'C10'!D28+'C12'!D28)*100</f>
        <v>37.398797131621556</v>
      </c>
      <c r="E28" s="99">
        <f>+'C10'!E28/('C8'!E28+'C10'!E28+'C12'!E28)*100</f>
        <v>37.284194617217928</v>
      </c>
      <c r="F28" s="99">
        <f>+'C10'!F28/('C8'!F28+'C10'!F28+'C12'!F28)*100</f>
        <v>34.872966347225315</v>
      </c>
      <c r="G28" s="99">
        <f>+'C10'!G28/('C8'!G28+'C10'!G28+'C12'!G28)*100</f>
        <v>32.82414405813244</v>
      </c>
      <c r="H28" s="99">
        <f>+'C10'!H28/('C8'!H28+'C10'!H28+'C12'!H28)*100</f>
        <v>33.103412101025462</v>
      </c>
      <c r="I28" s="99">
        <f>+'C10'!I28/('C8'!I28+'C10'!I28+'C12'!I28)*100</f>
        <v>31.92090395480226</v>
      </c>
      <c r="J28" s="99">
        <f>+'C10'!J28/('C8'!J28+'C10'!J28+'C12'!J28)*100</f>
        <v>13.048786961830441</v>
      </c>
      <c r="K28" s="99">
        <f>+'C10'!K28/('C8'!K28+'C10'!K28+'C12'!K28)*100</f>
        <v>30.285537573446035</v>
      </c>
      <c r="L28" s="99">
        <f>+'C10'!L28/('C8'!L28+'C10'!L28+'C12'!L28)*100</f>
        <v>18.085403293329612</v>
      </c>
      <c r="M28" s="114">
        <f>+'C10'!M28/('C8'!M28+'C10'!M28+'C12'!M28)*100</f>
        <v>28.787632221318145</v>
      </c>
    </row>
    <row r="29" spans="1:35" ht="15" customHeight="1" x14ac:dyDescent="0.25">
      <c r="A29" s="213" t="s">
        <v>85</v>
      </c>
      <c r="B29" s="99">
        <f>+'C10'!B29/('C8'!B29+'C10'!B29+'C12'!B29)*100</f>
        <v>27.152807091599829</v>
      </c>
      <c r="C29" s="99">
        <f>+'C10'!C29/('C8'!C29+'C10'!C29+'C12'!C29)*100</f>
        <v>23.328396106644096</v>
      </c>
      <c r="D29" s="99">
        <f>+'C10'!D29/('C8'!D29+'C10'!D29+'C12'!D29)*100</f>
        <v>24.309783378167918</v>
      </c>
      <c r="E29" s="99">
        <f>+'C10'!E29/('C8'!E29+'C10'!E29+'C12'!E29)*100</f>
        <v>23.631134152403948</v>
      </c>
      <c r="F29" s="99">
        <f>+'C10'!F29/('C8'!F29+'C10'!F29+'C12'!F29)*100</f>
        <v>20.014067170740287</v>
      </c>
      <c r="G29" s="99">
        <f>+'C10'!G29/('C8'!G29+'C10'!G29+'C12'!G29)*100</f>
        <v>20.934290892006175</v>
      </c>
      <c r="H29" s="99">
        <f>+'C10'!H29/('C8'!H29+'C10'!H29+'C12'!H29)*100</f>
        <v>19.486928104575163</v>
      </c>
      <c r="I29" s="99">
        <f>+'C10'!I29/('C8'!I29+'C10'!I29+'C12'!I29)*100</f>
        <v>19.091581690095538</v>
      </c>
      <c r="J29" s="99">
        <f>+'C10'!J29/('C8'!J29+'C10'!J29+'C12'!J29)*100</f>
        <v>5.3689925598230444</v>
      </c>
      <c r="K29" s="99">
        <f>+'C10'!K29/('C8'!K29+'C10'!K29+'C12'!K29)*100</f>
        <v>15.229357798165138</v>
      </c>
      <c r="L29" s="99">
        <f>+'C10'!L29/('C8'!L29+'C10'!L29+'C12'!L29)*100</f>
        <v>6.2061057761215421</v>
      </c>
      <c r="M29" s="114">
        <f>+'C10'!M29/('C8'!M29+'C10'!M29+'C12'!M29)*100</f>
        <v>17.26285606844035</v>
      </c>
    </row>
    <row r="30" spans="1:35" ht="15" customHeight="1" x14ac:dyDescent="0.25">
      <c r="A30" s="213" t="s">
        <v>86</v>
      </c>
      <c r="B30" s="99">
        <f>+'C10'!B30/('C8'!B30+'C10'!B30+'C12'!B30)*100</f>
        <v>2.7681660899653981</v>
      </c>
      <c r="C30" s="99">
        <f>+'C10'!C30/('C8'!C30+'C10'!C30+'C12'!C30)*100</f>
        <v>0.79051383399209485</v>
      </c>
      <c r="D30" s="99">
        <f>+'C10'!D30/('C8'!D30+'C10'!D30+'C12'!D30)*100</f>
        <v>1.7421602787456445</v>
      </c>
      <c r="E30" s="99">
        <f>+'C10'!E30/('C8'!E30+'C10'!E30+'C12'!E30)*100</f>
        <v>2.0242914979757085</v>
      </c>
      <c r="F30" s="99">
        <f>+'C10'!F30/('C8'!F30+'C10'!F30+'C12'!F30)*100</f>
        <v>3.5343035343035343</v>
      </c>
      <c r="G30" s="99">
        <f>+'C10'!G30/('C8'!G30+'C10'!G30+'C12'!G30)*100</f>
        <v>0</v>
      </c>
      <c r="H30" s="99">
        <f>+'C10'!H30/('C8'!H30+'C10'!H30+'C12'!H30)*100</f>
        <v>1.1605415860735011</v>
      </c>
      <c r="I30" s="99">
        <f>+'C10'!I30/('C8'!I30+'C10'!I30+'C12'!I30)*100</f>
        <v>0</v>
      </c>
      <c r="J30" s="99">
        <f>+'C10'!J30/('C8'!J30+'C10'!J30+'C12'!J30)*100</f>
        <v>1.0802469135802468</v>
      </c>
      <c r="K30" s="99">
        <f>+'C10'!K30/('C8'!K30+'C10'!K30+'C12'!K30)*100</f>
        <v>0.56369785794813976</v>
      </c>
      <c r="L30" s="99">
        <f>+'C10'!L30/('C8'!L30+'C10'!L30+'C12'!L30)*100</f>
        <v>0.5714285714285714</v>
      </c>
      <c r="M30" s="114">
        <f>+'C10'!M30/('C8'!M30+'C10'!M30+'C12'!M30)*100</f>
        <v>2.8673835125448028</v>
      </c>
    </row>
    <row r="31" spans="1:35" ht="15" customHeight="1" x14ac:dyDescent="0.25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14"/>
      <c r="M31" s="114"/>
      <c r="N31" s="85"/>
      <c r="O31" s="85"/>
    </row>
    <row r="32" spans="1:35" s="40" customFormat="1" ht="15" customHeight="1" x14ac:dyDescent="0.25">
      <c r="A32" s="45" t="s">
        <v>28</v>
      </c>
      <c r="B32" s="191">
        <f>+'C10'!B32/('C8'!B32+'C10'!B32+'C12'!B32)*100</f>
        <v>33.577939385962026</v>
      </c>
      <c r="C32" s="191">
        <f>+'C10'!C32/('C8'!C32+'C10'!C32+'C12'!C32)*100</f>
        <v>32.864871890688718</v>
      </c>
      <c r="D32" s="191">
        <f>+'C10'!D32/('C8'!D32+'C10'!D32+'C12'!D32)*100</f>
        <v>33.341832525910036</v>
      </c>
      <c r="E32" s="191">
        <f>+'C10'!E32/('C8'!E32+'C10'!E32+'C12'!E32)*100</f>
        <v>32.594013288581408</v>
      </c>
      <c r="F32" s="191">
        <f>+'C10'!F32/('C8'!F32+'C10'!F32+'C12'!F32)*100</f>
        <v>30.726520090226312</v>
      </c>
      <c r="G32" s="191">
        <f>+'C10'!G32/('C8'!G32+'C10'!G32+'C12'!G32)*100</f>
        <v>30.612588151903601</v>
      </c>
      <c r="H32" s="191">
        <f>+'C10'!H32/('C8'!H32+'C10'!H32+'C12'!H32)*100</f>
        <v>28.418839360807404</v>
      </c>
      <c r="I32" s="191">
        <f>+'C10'!I32/('C8'!I32+'C10'!I32+'C12'!I32)*100</f>
        <v>27.509146872640688</v>
      </c>
      <c r="J32" s="191">
        <f>+'C10'!J32/('C8'!J32+'C10'!J32+'C12'!J32)*100</f>
        <v>9.1907238790244783</v>
      </c>
      <c r="K32" s="191">
        <f>+'C10'!K32/('C8'!K32+'C10'!K32+'C12'!K32)*100</f>
        <v>20.227847017002869</v>
      </c>
      <c r="L32" s="144">
        <f>+'C10'!L32/('C8'!L32+'C10'!L32+'C12'!L32)*100</f>
        <v>16.706961317135548</v>
      </c>
      <c r="M32" s="144">
        <f>+'C10'!M32/('C8'!M32+'C10'!M32+'C12'!M32)*100</f>
        <v>21.8406873452745</v>
      </c>
    </row>
    <row r="33" spans="1:15" s="40" customFormat="1" ht="15" customHeight="1" x14ac:dyDescent="0.25">
      <c r="A33" s="214" t="s">
        <v>562</v>
      </c>
      <c r="B33" s="191">
        <f>+'C10'!B33/('C8'!B33+'C10'!B33+'C12'!B33)*100</f>
        <v>35.419310185719226</v>
      </c>
      <c r="C33" s="191">
        <f>+'C10'!C33/('C8'!C33+'C10'!C33+'C12'!C33)*100</f>
        <v>35.683724114324832</v>
      </c>
      <c r="D33" s="191">
        <f>+'C10'!D33/('C8'!D33+'C10'!D33+'C12'!D33)*100</f>
        <v>34.811724102405606</v>
      </c>
      <c r="E33" s="191">
        <f>+'C10'!E33/('C8'!E33+'C10'!E33+'C12'!E33)*100</f>
        <v>33.802649698466212</v>
      </c>
      <c r="F33" s="191">
        <f>+'C10'!F33/('C8'!F33+'C10'!F33+'C12'!F33)*100</f>
        <v>32.248692620569436</v>
      </c>
      <c r="G33" s="191">
        <f>+'C10'!G33/('C8'!G33+'C10'!G33+'C12'!G33)*100</f>
        <v>31.416757344940155</v>
      </c>
      <c r="H33" s="191">
        <f>+'C10'!H33/('C8'!H33+'C10'!H33+'C12'!H33)*100</f>
        <v>29.433402025305238</v>
      </c>
      <c r="I33" s="191">
        <f>+'C10'!I33/('C8'!I33+'C10'!I33+'C12'!I33)*100</f>
        <v>28.04080845317959</v>
      </c>
      <c r="J33" s="191">
        <f>+'C10'!J33/('C8'!J33+'C10'!J33+'C12'!J33)*100</f>
        <v>9.693557207380552</v>
      </c>
      <c r="K33" s="191">
        <f>+'C10'!K33/('C8'!K33+'C10'!K33+'C12'!K33)*100</f>
        <v>21.878315882199846</v>
      </c>
      <c r="L33" s="144">
        <f>+'C10'!L33/('C8'!L33+'C10'!L33+'C12'!L33)*100</f>
        <v>21.850708733424785</v>
      </c>
      <c r="M33" s="144">
        <f>+'C10'!M33/('C8'!M33+'C10'!M33+'C12'!M33)*100</f>
        <v>25.416517630226469</v>
      </c>
      <c r="N33" s="30"/>
      <c r="O33" s="30"/>
    </row>
    <row r="34" spans="1:15" ht="15" customHeight="1" x14ac:dyDescent="0.25">
      <c r="A34" s="215" t="s">
        <v>81</v>
      </c>
      <c r="B34" s="99">
        <f>+'C10'!B34/('C8'!B34+'C10'!B34+'C12'!B34)*100</f>
        <v>35.013967432036516</v>
      </c>
      <c r="C34" s="99">
        <f>+'C10'!C34/('C8'!C34+'C10'!C34+'C12'!C34)*100</f>
        <v>35.066079295154182</v>
      </c>
      <c r="D34" s="99">
        <f>+'C10'!D34/('C8'!D34+'C10'!D34+'C12'!D34)*100</f>
        <v>34.288559415799959</v>
      </c>
      <c r="E34" s="99">
        <f>+'C10'!E34/('C8'!E34+'C10'!E34+'C12'!E34)*100</f>
        <v>32.792627721491705</v>
      </c>
      <c r="F34" s="99">
        <f>+'C10'!F34/('C8'!F34+'C10'!F34+'C12'!F34)*100</f>
        <v>31.540643227912451</v>
      </c>
      <c r="G34" s="99">
        <f>+'C10'!G34/('C8'!G34+'C10'!G34+'C12'!G34)*100</f>
        <v>29.207810939753685</v>
      </c>
      <c r="H34" s="99">
        <f>+'C10'!H34/('C8'!H34+'C10'!H34+'C12'!H34)*100</f>
        <v>27.438780752326046</v>
      </c>
      <c r="I34" s="99">
        <f>+'C10'!I34/('C8'!I34+'C10'!I34+'C12'!I34)*100</f>
        <v>26.417711685717453</v>
      </c>
      <c r="J34" s="99">
        <f>+'C10'!J34/('C8'!J34+'C10'!J34+'C12'!J34)*100</f>
        <v>11.703179476505179</v>
      </c>
      <c r="K34" s="99">
        <f>+'C10'!K34/('C8'!K34+'C10'!K34+'C12'!K34)*100</f>
        <v>23.407234539089849</v>
      </c>
      <c r="L34" s="114">
        <f>+'C10'!L34/('C8'!L34+'C10'!L34+'C12'!L34)*100</f>
        <v>26.768602398282454</v>
      </c>
      <c r="M34" s="114">
        <f>+'C10'!M34/('C8'!M34+'C10'!M34+'C12'!M34)*100</f>
        <v>27.21574664614031</v>
      </c>
    </row>
    <row r="35" spans="1:15" ht="15" customHeight="1" x14ac:dyDescent="0.25">
      <c r="A35" s="215" t="s">
        <v>82</v>
      </c>
      <c r="B35" s="99">
        <f>+'C10'!B35/('C8'!B35+'C10'!B35+'C12'!B35)*100</f>
        <v>38.421710408855567</v>
      </c>
      <c r="C35" s="99">
        <f>+'C10'!C35/('C8'!C35+'C10'!C35+'C12'!C35)*100</f>
        <v>38.996240272798808</v>
      </c>
      <c r="D35" s="99">
        <f>+'C10'!D35/('C8'!D35+'C10'!D35+'C12'!D35)*100</f>
        <v>37.188872620790633</v>
      </c>
      <c r="E35" s="99">
        <f>+'C10'!E35/('C8'!E35+'C10'!E35+'C12'!E35)*100</f>
        <v>36.279234585400424</v>
      </c>
      <c r="F35" s="99">
        <f>+'C10'!F35/('C8'!F35+'C10'!F35+'C12'!F35)*100</f>
        <v>36.328447236499777</v>
      </c>
      <c r="G35" s="99">
        <f>+'C10'!G35/('C8'!G35+'C10'!G35+'C12'!G35)*100</f>
        <v>35.62033181307423</v>
      </c>
      <c r="H35" s="99">
        <f>+'C10'!H35/('C8'!H35+'C10'!H35+'C12'!H35)*100</f>
        <v>33.682105964678435</v>
      </c>
      <c r="I35" s="99">
        <f>+'C10'!I35/('C8'!I35+'C10'!I35+'C12'!I35)*100</f>
        <v>31.948902298112724</v>
      </c>
      <c r="J35" s="99">
        <f>+'C10'!J35/('C8'!J35+'C10'!J35+'C12'!J35)*100</f>
        <v>9.823911028730306</v>
      </c>
      <c r="K35" s="99">
        <f>+'C10'!K35/('C8'!K35+'C10'!K35+'C12'!K35)*100</f>
        <v>23.495403827253281</v>
      </c>
      <c r="L35" s="114">
        <f>+'C10'!L35/('C8'!L35+'C10'!L35+'C12'!L35)*100</f>
        <v>23.738525404899725</v>
      </c>
      <c r="M35" s="114">
        <f>+'C10'!M35/('C8'!M35+'C10'!M35+'C12'!M35)*100</f>
        <v>28.478201261310666</v>
      </c>
    </row>
    <row r="36" spans="1:15" ht="15" customHeight="1" x14ac:dyDescent="0.25">
      <c r="A36" s="215" t="s">
        <v>83</v>
      </c>
      <c r="B36" s="99">
        <f>+'C10'!B36/('C8'!B36+'C10'!B36+'C12'!B36)*100</f>
        <v>32.272365579174718</v>
      </c>
      <c r="C36" s="99">
        <f>+'C10'!C36/('C8'!C36+'C10'!C36+'C12'!C36)*100</f>
        <v>32.438529212722763</v>
      </c>
      <c r="D36" s="99">
        <f>+'C10'!D36/('C8'!D36+'C10'!D36+'C12'!D36)*100</f>
        <v>32.826348615822297</v>
      </c>
      <c r="E36" s="99">
        <f>+'C10'!E36/('C8'!E36+'C10'!E36+'C12'!E36)*100</f>
        <v>32.088446889547185</v>
      </c>
      <c r="F36" s="99">
        <f>+'C10'!F36/('C8'!F36+'C10'!F36+'C12'!F36)*100</f>
        <v>28.000998253057151</v>
      </c>
      <c r="G36" s="99">
        <f>+'C10'!G36/('C8'!G36+'C10'!G36+'C12'!G36)*100</f>
        <v>29.558421258304023</v>
      </c>
      <c r="H36" s="99">
        <f>+'C10'!H36/('C8'!H36+'C10'!H36+'C12'!H36)*100</f>
        <v>27.147957159857199</v>
      </c>
      <c r="I36" s="99">
        <f>+'C10'!I36/('C8'!I36+'C10'!I36+'C12'!I36)*100</f>
        <v>25.61844221490388</v>
      </c>
      <c r="J36" s="99">
        <f>+'C10'!J36/('C8'!J36+'C10'!J36+'C12'!J36)*100</f>
        <v>6.7783265335337486</v>
      </c>
      <c r="K36" s="99">
        <f>+'C10'!K36/('C8'!K36+'C10'!K36+'C12'!K36)*100</f>
        <v>18.385765858690046</v>
      </c>
      <c r="L36" s="114">
        <f>+'C10'!L36/('C8'!L36+'C10'!L36+'C12'!L36)*100</f>
        <v>14.102406679764243</v>
      </c>
      <c r="M36" s="114">
        <f>+'C10'!M36/('C8'!M36+'C10'!M36+'C12'!M36)*100</f>
        <v>20.112601820795401</v>
      </c>
    </row>
    <row r="37" spans="1:15" ht="15" customHeight="1" x14ac:dyDescent="0.25">
      <c r="A37" s="32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40"/>
      <c r="O37" s="40"/>
    </row>
    <row r="38" spans="1:15" s="40" customFormat="1" ht="15" customHeight="1" x14ac:dyDescent="0.25">
      <c r="A38" s="214" t="s">
        <v>563</v>
      </c>
      <c r="B38" s="191">
        <f>+'C10'!B38/('C8'!B38+'C10'!B38+'C12'!B38)*100</f>
        <v>31.131714044900772</v>
      </c>
      <c r="C38" s="191">
        <f>+'C10'!C38/('C8'!C38+'C10'!C38+'C12'!C38)*100</f>
        <v>29.13442301158884</v>
      </c>
      <c r="D38" s="191">
        <f>+'C10'!D38/('C8'!D38+'C10'!D38+'C12'!D38)*100</f>
        <v>31.29241929112651</v>
      </c>
      <c r="E38" s="191">
        <f>+'C10'!E38/('C8'!E38+'C10'!E38+'C12'!E38)*100</f>
        <v>30.945363863069598</v>
      </c>
      <c r="F38" s="191">
        <f>+'C10'!F38/('C8'!F38+'C10'!F38+'C12'!F38)*100</f>
        <v>28.659516642800781</v>
      </c>
      <c r="G38" s="191">
        <f>+'C10'!G38/('C8'!G38+'C10'!G38+'C12'!G38)*100</f>
        <v>29.621583930056051</v>
      </c>
      <c r="H38" s="191">
        <f>+'C10'!H38/('C8'!H38+'C10'!H38+'C12'!H38)*100</f>
        <v>27.217133408571954</v>
      </c>
      <c r="I38" s="191">
        <f>+'C10'!I38/('C8'!I38+'C10'!I38+'C12'!I38)*100</f>
        <v>26.880166337035345</v>
      </c>
      <c r="J38" s="144">
        <f>+'C10'!J38/('C8'!J38+'C10'!J38+'C12'!J38)*100</f>
        <v>8.5821444330048546</v>
      </c>
      <c r="K38" s="191">
        <f>+'C10'!K38/('C8'!K38+'C10'!K38+'C12'!K38)*100</f>
        <v>18.33037954289134</v>
      </c>
      <c r="L38" s="144">
        <f>+'C10'!L38/('C8'!L38+'C10'!L38+'C12'!L38)*100</f>
        <v>11.035960342799529</v>
      </c>
      <c r="M38" s="144">
        <f>+'C10'!M38/('C8'!M38+'C10'!M38+'C12'!M38)*100</f>
        <v>18.033115503347634</v>
      </c>
      <c r="N38" s="30"/>
      <c r="O38" s="30"/>
    </row>
    <row r="39" spans="1:15" ht="15" customHeight="1" x14ac:dyDescent="0.25">
      <c r="A39" s="215" t="s">
        <v>84</v>
      </c>
      <c r="B39" s="99">
        <f>+'C10'!B39/('C8'!B39+'C10'!B39+'C12'!B39)*100</f>
        <v>42.034656232532143</v>
      </c>
      <c r="C39" s="99">
        <f>+'C10'!C39/('C8'!C39+'C10'!C39+'C12'!C39)*100</f>
        <v>37.791456817757876</v>
      </c>
      <c r="D39" s="99">
        <f>+'C10'!D39/('C8'!D39+'C10'!D39+'C12'!D39)*100</f>
        <v>38.733406611989516</v>
      </c>
      <c r="E39" s="99">
        <f>+'C10'!E39/('C8'!E39+'C10'!E39+'C12'!E39)*100</f>
        <v>38.024417314095452</v>
      </c>
      <c r="F39" s="99">
        <f>+'C10'!F39/('C8'!F39+'C10'!F39+'C12'!F39)*100</f>
        <v>36.268343815513624</v>
      </c>
      <c r="G39" s="99">
        <f>+'C10'!G39/('C8'!G39+'C10'!G39+'C12'!G39)*100</f>
        <v>35.448123906422133</v>
      </c>
      <c r="H39" s="99">
        <f>+'C10'!H39/('C8'!H39+'C10'!H39+'C12'!H39)*100</f>
        <v>33.71991687336596</v>
      </c>
      <c r="I39" s="99">
        <f>+'C10'!I39/('C8'!I39+'C10'!I39+'C12'!I39)*100</f>
        <v>34.270030061429878</v>
      </c>
      <c r="J39" s="114">
        <f>+'C10'!J39/('C8'!J39+'C10'!J39+'C12'!J39)*100</f>
        <v>10.651997249484278</v>
      </c>
      <c r="K39" s="99">
        <f>+'C10'!K39/('C8'!K39+'C10'!K39+'C12'!K39)*100</f>
        <v>24.14782920703265</v>
      </c>
      <c r="L39" s="114">
        <f>+'C10'!L39/('C8'!L39+'C10'!L39+'C12'!L39)*100</f>
        <v>17.97344293392349</v>
      </c>
      <c r="M39" s="114">
        <f>+'C10'!M39/('C8'!M39+'C10'!M39+'C12'!M39)*100</f>
        <v>24.439166006861967</v>
      </c>
    </row>
    <row r="40" spans="1:15" ht="15" customHeight="1" x14ac:dyDescent="0.25">
      <c r="A40" s="215" t="s">
        <v>85</v>
      </c>
      <c r="B40" s="99">
        <f>+'C10'!B40/('C8'!B40+'C10'!B40+'C12'!B40)*100</f>
        <v>31.868131868131865</v>
      </c>
      <c r="C40" s="99">
        <f>+'C10'!C40/('C8'!C40+'C10'!C40+'C12'!C40)*100</f>
        <v>30.152394775036285</v>
      </c>
      <c r="D40" s="99">
        <f>+'C10'!D40/('C8'!D40+'C10'!D40+'C12'!D40)*100</f>
        <v>32.347395710582134</v>
      </c>
      <c r="E40" s="99">
        <f>+'C10'!E40/('C8'!E40+'C10'!E40+'C12'!E40)*100</f>
        <v>32.4779980914007</v>
      </c>
      <c r="F40" s="99">
        <f>+'C10'!F40/('C8'!F40+'C10'!F40+'C12'!F40)*100</f>
        <v>29.338394793926248</v>
      </c>
      <c r="G40" s="99">
        <f>+'C10'!G40/('C8'!G40+'C10'!G40+'C12'!G40)*100</f>
        <v>31.317031317031319</v>
      </c>
      <c r="H40" s="99">
        <f>+'C10'!H40/('C8'!H40+'C10'!H40+'C12'!H40)*100</f>
        <v>27.798792756539235</v>
      </c>
      <c r="I40" s="99">
        <f>+'C10'!I40/('C8'!I40+'C10'!I40+'C12'!I40)*100</f>
        <v>27.527003063034016</v>
      </c>
      <c r="J40" s="114">
        <f>+'C10'!J40/('C8'!J40+'C10'!J40+'C12'!J40)*100</f>
        <v>8.5745157057960952</v>
      </c>
      <c r="K40" s="99">
        <f>+'C10'!K40/('C8'!K40+'C10'!K40+'C12'!K40)*100</f>
        <v>18.699936201885588</v>
      </c>
      <c r="L40" s="114">
        <f>+'C10'!L40/('C8'!L40+'C10'!L40+'C12'!L40)*100</f>
        <v>11.685001341561579</v>
      </c>
      <c r="M40" s="114">
        <f>+'C10'!M40/('C8'!M40+'C10'!M40+'C12'!M40)*100</f>
        <v>21.353781719635379</v>
      </c>
    </row>
    <row r="41" spans="1:15" ht="15" customHeight="1" thickBot="1" x14ac:dyDescent="0.3">
      <c r="A41" s="216" t="s">
        <v>86</v>
      </c>
      <c r="B41" s="102">
        <f>+'C10'!B41/('C8'!B41+'C10'!B41+'C12'!B41)*100</f>
        <v>13.987183059348007</v>
      </c>
      <c r="C41" s="102">
        <f>+'C10'!C41/('C8'!C41+'C10'!C41+'C12'!C41)*100</f>
        <v>15.637914944674044</v>
      </c>
      <c r="D41" s="102">
        <f>+'C10'!D41/('C8'!D41+'C10'!D41+'C12'!D41)*100</f>
        <v>18.423148393947439</v>
      </c>
      <c r="E41" s="102">
        <f>+'C10'!E41/('C8'!E41+'C10'!E41+'C12'!E41)*100</f>
        <v>17.059639389736478</v>
      </c>
      <c r="F41" s="102">
        <f>+'C10'!F41/('C8'!F41+'C10'!F41+'C12'!F41)*100</f>
        <v>15.500282645562466</v>
      </c>
      <c r="G41" s="102">
        <f>+'C10'!G41/('C8'!G41+'C10'!G41+'C12'!G41)*100</f>
        <v>18.870698951083227</v>
      </c>
      <c r="H41" s="102">
        <f>+'C10'!H41/('C8'!H41+'C10'!H41+'C12'!H41)*100</f>
        <v>17.529510177525793</v>
      </c>
      <c r="I41" s="102">
        <f>+'C10'!I41/('C8'!I41+'C10'!I41+'C12'!I41)*100</f>
        <v>16.555839727195227</v>
      </c>
      <c r="J41" s="102">
        <f>+'C10'!J41/('C8'!J41+'C10'!J41+'C12'!J41)*100</f>
        <v>5.7939189189189184</v>
      </c>
      <c r="K41" s="102">
        <f>+'C10'!K41/('C8'!K41+'C10'!K41+'C12'!K41)*100</f>
        <v>10.207639879537171</v>
      </c>
      <c r="L41" s="102">
        <f>+'C10'!L41/('C8'!L41+'C10'!L41+'C12'!L41)*100</f>
        <v>0.7360443084098528</v>
      </c>
      <c r="M41" s="102">
        <f>+'C10'!M41/('C8'!M41+'C10'!M41+'C12'!M41)*100</f>
        <v>6.1135668140088404</v>
      </c>
    </row>
    <row r="42" spans="1:15" ht="15" customHeight="1" x14ac:dyDescent="0.25">
      <c r="A42" s="249" t="s">
        <v>465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  <row r="43" spans="1:15" ht="15" customHeight="1" x14ac:dyDescent="0.25">
      <c r="A43" s="40" t="s">
        <v>401</v>
      </c>
    </row>
    <row r="44" spans="1:15" ht="1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</sheetData>
  <mergeCells count="8">
    <mergeCell ref="A42:M42"/>
    <mergeCell ref="A1:M1"/>
    <mergeCell ref="A2:M2"/>
    <mergeCell ref="N2:O3"/>
    <mergeCell ref="A3:M3"/>
    <mergeCell ref="A4:M4"/>
    <mergeCell ref="A5:M5"/>
    <mergeCell ref="A6:M6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Q42"/>
  <sheetViews>
    <sheetView showGridLines="0" zoomScaleNormal="100" zoomScaleSheetLayoutView="100" workbookViewId="0">
      <selection sqref="A1:XFD1048576"/>
    </sheetView>
  </sheetViews>
  <sheetFormatPr baseColWidth="10" defaultColWidth="11" defaultRowHeight="15" customHeight="1" x14ac:dyDescent="0.25"/>
  <cols>
    <col min="1" max="1" width="21" style="40" bestFit="1" customWidth="1"/>
    <col min="2" max="12" width="8.28515625" style="30" customWidth="1"/>
    <col min="13" max="13" width="8.28515625" style="38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17" s="76" customFormat="1" ht="15" customHeight="1" x14ac:dyDescent="0.25">
      <c r="A1" s="252" t="s">
        <v>357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7" s="76" customFormat="1" ht="15" customHeight="1" x14ac:dyDescent="0.25">
      <c r="A2" s="252" t="s">
        <v>31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7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7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17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17" s="76" customFormat="1" ht="15" customHeight="1" x14ac:dyDescent="0.25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5"/>
      <c r="N6" s="30"/>
      <c r="O6" s="30"/>
      <c r="P6" s="40"/>
      <c r="Q6" s="40"/>
    </row>
    <row r="7" spans="1:17" s="40" customFormat="1" ht="9.9499999999999993" customHeight="1" x14ac:dyDescent="0.25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6"/>
      <c r="O7" s="30"/>
      <c r="P7" s="30"/>
      <c r="Q7" s="30"/>
    </row>
    <row r="8" spans="1:17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207">
        <v>2021</v>
      </c>
      <c r="N8" s="30"/>
      <c r="O8" s="30"/>
      <c r="P8" s="30"/>
      <c r="Q8" s="30"/>
    </row>
    <row r="9" spans="1:17" ht="9.9499999999999993" customHeight="1" x14ac:dyDescent="0.25">
      <c r="A9" s="93"/>
      <c r="N9" s="85"/>
      <c r="O9" s="129"/>
    </row>
    <row r="10" spans="1:17" s="40" customFormat="1" ht="15" customHeight="1" x14ac:dyDescent="0.25">
      <c r="A10" s="45" t="s">
        <v>8</v>
      </c>
      <c r="B10" s="120">
        <f t="shared" ref="B10:M14" si="0">+B21+B32</f>
        <v>25745</v>
      </c>
      <c r="C10" s="120">
        <f t="shared" si="0"/>
        <v>24209</v>
      </c>
      <c r="D10" s="120">
        <f t="shared" si="0"/>
        <v>24995</v>
      </c>
      <c r="E10" s="120">
        <f t="shared" si="0"/>
        <v>26405</v>
      </c>
      <c r="F10" s="120">
        <f t="shared" si="0"/>
        <v>29230</v>
      </c>
      <c r="G10" s="120">
        <f t="shared" si="0"/>
        <v>30826</v>
      </c>
      <c r="H10" s="120">
        <f t="shared" si="0"/>
        <v>29986</v>
      </c>
      <c r="I10" s="120">
        <f t="shared" si="0"/>
        <v>28591</v>
      </c>
      <c r="J10" s="110">
        <f t="shared" si="0"/>
        <v>6</v>
      </c>
      <c r="K10" s="120">
        <f t="shared" si="0"/>
        <v>0</v>
      </c>
      <c r="L10" s="120">
        <f t="shared" si="0"/>
        <v>0</v>
      </c>
      <c r="M10" s="110">
        <f t="shared" si="0"/>
        <v>29</v>
      </c>
      <c r="O10" s="131"/>
      <c r="P10" s="132"/>
    </row>
    <row r="11" spans="1:17" s="40" customFormat="1" ht="15" customHeight="1" x14ac:dyDescent="0.25">
      <c r="A11" s="212" t="s">
        <v>562</v>
      </c>
      <c r="B11" s="120">
        <f t="shared" si="0"/>
        <v>18734</v>
      </c>
      <c r="C11" s="120">
        <f t="shared" si="0"/>
        <v>18092</v>
      </c>
      <c r="D11" s="120">
        <f t="shared" si="0"/>
        <v>18485</v>
      </c>
      <c r="E11" s="120">
        <f t="shared" si="0"/>
        <v>19496</v>
      </c>
      <c r="F11" s="120">
        <f t="shared" si="0"/>
        <v>22442</v>
      </c>
      <c r="G11" s="120">
        <f t="shared" si="0"/>
        <v>22432</v>
      </c>
      <c r="H11" s="120">
        <f t="shared" si="0"/>
        <v>21528</v>
      </c>
      <c r="I11" s="120">
        <f t="shared" si="0"/>
        <v>20446</v>
      </c>
      <c r="J11" s="110">
        <f t="shared" si="0"/>
        <v>2</v>
      </c>
      <c r="K11" s="120">
        <f t="shared" si="0"/>
        <v>0</v>
      </c>
      <c r="L11" s="120">
        <f t="shared" si="0"/>
        <v>0</v>
      </c>
      <c r="M11" s="110">
        <f t="shared" si="0"/>
        <v>14</v>
      </c>
      <c r="N11" s="30"/>
      <c r="O11" s="134"/>
      <c r="P11" s="132"/>
    </row>
    <row r="12" spans="1:17" ht="15" customHeight="1" x14ac:dyDescent="0.25">
      <c r="A12" s="213" t="s">
        <v>81</v>
      </c>
      <c r="B12" s="133">
        <f t="shared" si="0"/>
        <v>9394</v>
      </c>
      <c r="C12" s="133">
        <f t="shared" si="0"/>
        <v>9381</v>
      </c>
      <c r="D12" s="133">
        <f t="shared" si="0"/>
        <v>9534</v>
      </c>
      <c r="E12" s="133">
        <f t="shared" si="0"/>
        <v>9267</v>
      </c>
      <c r="F12" s="133">
        <f t="shared" si="0"/>
        <v>11207</v>
      </c>
      <c r="G12" s="133">
        <f t="shared" si="0"/>
        <v>10858</v>
      </c>
      <c r="H12" s="133">
        <f t="shared" si="0"/>
        <v>10654</v>
      </c>
      <c r="I12" s="133">
        <f t="shared" si="0"/>
        <v>9919</v>
      </c>
      <c r="J12" s="37">
        <f t="shared" si="0"/>
        <v>0</v>
      </c>
      <c r="K12" s="133">
        <f t="shared" si="0"/>
        <v>0</v>
      </c>
      <c r="L12" s="133">
        <f t="shared" si="0"/>
        <v>0</v>
      </c>
      <c r="M12" s="37">
        <f t="shared" si="0"/>
        <v>7</v>
      </c>
      <c r="P12" s="135"/>
    </row>
    <row r="13" spans="1:17" ht="15" customHeight="1" x14ac:dyDescent="0.25">
      <c r="A13" s="213" t="s">
        <v>82</v>
      </c>
      <c r="B13" s="133">
        <f t="shared" si="0"/>
        <v>6259</v>
      </c>
      <c r="C13" s="133">
        <f t="shared" si="0"/>
        <v>5803</v>
      </c>
      <c r="D13" s="133">
        <f t="shared" si="0"/>
        <v>6079</v>
      </c>
      <c r="E13" s="133">
        <f t="shared" si="0"/>
        <v>7077</v>
      </c>
      <c r="F13" s="133">
        <f t="shared" si="0"/>
        <v>7768</v>
      </c>
      <c r="G13" s="133">
        <f t="shared" si="0"/>
        <v>7817</v>
      </c>
      <c r="H13" s="133">
        <f t="shared" si="0"/>
        <v>7339</v>
      </c>
      <c r="I13" s="133">
        <f t="shared" si="0"/>
        <v>7305</v>
      </c>
      <c r="J13" s="37">
        <f t="shared" si="0"/>
        <v>1</v>
      </c>
      <c r="K13" s="133">
        <f t="shared" si="0"/>
        <v>0</v>
      </c>
      <c r="L13" s="133">
        <f t="shared" si="0"/>
        <v>0</v>
      </c>
      <c r="M13" s="37">
        <f t="shared" si="0"/>
        <v>3</v>
      </c>
    </row>
    <row r="14" spans="1:17" ht="15" customHeight="1" x14ac:dyDescent="0.25">
      <c r="A14" s="213" t="s">
        <v>83</v>
      </c>
      <c r="B14" s="133">
        <f t="shared" si="0"/>
        <v>3081</v>
      </c>
      <c r="C14" s="133">
        <f t="shared" si="0"/>
        <v>2908</v>
      </c>
      <c r="D14" s="133">
        <f t="shared" si="0"/>
        <v>2872</v>
      </c>
      <c r="E14" s="133">
        <f t="shared" si="0"/>
        <v>3152</v>
      </c>
      <c r="F14" s="133">
        <f t="shared" si="0"/>
        <v>3467</v>
      </c>
      <c r="G14" s="133">
        <f t="shared" si="0"/>
        <v>3757</v>
      </c>
      <c r="H14" s="133">
        <f t="shared" si="0"/>
        <v>3535</v>
      </c>
      <c r="I14" s="133">
        <f t="shared" si="0"/>
        <v>3222</v>
      </c>
      <c r="J14" s="37">
        <f t="shared" si="0"/>
        <v>1</v>
      </c>
      <c r="K14" s="133">
        <f t="shared" si="0"/>
        <v>0</v>
      </c>
      <c r="L14" s="133">
        <f t="shared" si="0"/>
        <v>0</v>
      </c>
      <c r="M14" s="37">
        <f t="shared" si="0"/>
        <v>4</v>
      </c>
    </row>
    <row r="15" spans="1:17" ht="15" customHeight="1" x14ac:dyDescent="0.25">
      <c r="B15" s="121"/>
      <c r="C15" s="121"/>
      <c r="D15" s="121"/>
      <c r="E15" s="121"/>
      <c r="F15" s="121"/>
      <c r="G15" s="121"/>
      <c r="H15" s="121"/>
      <c r="I15" s="121"/>
      <c r="J15" s="37"/>
      <c r="K15" s="121"/>
      <c r="L15" s="121"/>
      <c r="M15" s="37"/>
      <c r="N15" s="40"/>
      <c r="O15" s="40"/>
    </row>
    <row r="16" spans="1:17" s="40" customFormat="1" ht="15" customHeight="1" x14ac:dyDescent="0.25">
      <c r="A16" s="212" t="s">
        <v>563</v>
      </c>
      <c r="B16" s="120">
        <f t="shared" ref="B16:M19" si="1">+B27+B38</f>
        <v>7011</v>
      </c>
      <c r="C16" s="120">
        <f t="shared" si="1"/>
        <v>6117</v>
      </c>
      <c r="D16" s="120">
        <f t="shared" si="1"/>
        <v>6510</v>
      </c>
      <c r="E16" s="120">
        <f t="shared" si="1"/>
        <v>6909</v>
      </c>
      <c r="F16" s="120">
        <f t="shared" si="1"/>
        <v>6788</v>
      </c>
      <c r="G16" s="120">
        <f t="shared" si="1"/>
        <v>8394</v>
      </c>
      <c r="H16" s="120">
        <f t="shared" si="1"/>
        <v>8458</v>
      </c>
      <c r="I16" s="120">
        <f t="shared" si="1"/>
        <v>8145</v>
      </c>
      <c r="J16" s="110">
        <f t="shared" si="1"/>
        <v>4</v>
      </c>
      <c r="K16" s="120">
        <f t="shared" si="1"/>
        <v>0</v>
      </c>
      <c r="L16" s="120">
        <f t="shared" si="1"/>
        <v>0</v>
      </c>
      <c r="M16" s="110">
        <f t="shared" si="1"/>
        <v>15</v>
      </c>
      <c r="N16" s="30"/>
      <c r="O16" s="30"/>
    </row>
    <row r="17" spans="1:16" ht="15" customHeight="1" x14ac:dyDescent="0.25">
      <c r="A17" s="213" t="s">
        <v>84</v>
      </c>
      <c r="B17" s="133">
        <f t="shared" si="1"/>
        <v>5106</v>
      </c>
      <c r="C17" s="133">
        <f t="shared" si="1"/>
        <v>4571</v>
      </c>
      <c r="D17" s="133">
        <f t="shared" si="1"/>
        <v>4999</v>
      </c>
      <c r="E17" s="133">
        <f t="shared" si="1"/>
        <v>5215</v>
      </c>
      <c r="F17" s="133">
        <f t="shared" si="1"/>
        <v>5405</v>
      </c>
      <c r="G17" s="133">
        <f t="shared" si="1"/>
        <v>6129</v>
      </c>
      <c r="H17" s="133">
        <f t="shared" si="1"/>
        <v>6427</v>
      </c>
      <c r="I17" s="133">
        <f t="shared" si="1"/>
        <v>5979</v>
      </c>
      <c r="J17" s="37">
        <f t="shared" si="1"/>
        <v>4</v>
      </c>
      <c r="K17" s="133">
        <f t="shared" si="1"/>
        <v>0</v>
      </c>
      <c r="L17" s="133">
        <f t="shared" si="1"/>
        <v>0</v>
      </c>
      <c r="M17" s="37">
        <f t="shared" si="1"/>
        <v>15</v>
      </c>
    </row>
    <row r="18" spans="1:16" ht="15" customHeight="1" x14ac:dyDescent="0.25">
      <c r="A18" s="213" t="s">
        <v>85</v>
      </c>
      <c r="B18" s="133">
        <f t="shared" si="1"/>
        <v>1802</v>
      </c>
      <c r="C18" s="133">
        <f t="shared" si="1"/>
        <v>1366</v>
      </c>
      <c r="D18" s="133">
        <f t="shared" si="1"/>
        <v>1379</v>
      </c>
      <c r="E18" s="133">
        <f t="shared" si="1"/>
        <v>1492</v>
      </c>
      <c r="F18" s="133">
        <f t="shared" si="1"/>
        <v>1304</v>
      </c>
      <c r="G18" s="133">
        <f t="shared" si="1"/>
        <v>2016</v>
      </c>
      <c r="H18" s="133">
        <f t="shared" si="1"/>
        <v>1761</v>
      </c>
      <c r="I18" s="133">
        <f t="shared" si="1"/>
        <v>1915</v>
      </c>
      <c r="J18" s="37">
        <f t="shared" si="1"/>
        <v>0</v>
      </c>
      <c r="K18" s="133">
        <f t="shared" si="1"/>
        <v>0</v>
      </c>
      <c r="L18" s="133">
        <f t="shared" si="1"/>
        <v>0</v>
      </c>
      <c r="M18" s="37">
        <f t="shared" si="1"/>
        <v>0</v>
      </c>
    </row>
    <row r="19" spans="1:16" ht="15" customHeight="1" x14ac:dyDescent="0.25">
      <c r="A19" s="213" t="s">
        <v>86</v>
      </c>
      <c r="B19" s="37">
        <f t="shared" si="1"/>
        <v>103</v>
      </c>
      <c r="C19" s="37">
        <f t="shared" si="1"/>
        <v>180</v>
      </c>
      <c r="D19" s="37">
        <f t="shared" si="1"/>
        <v>132</v>
      </c>
      <c r="E19" s="37">
        <f t="shared" si="1"/>
        <v>202</v>
      </c>
      <c r="F19" s="37">
        <f t="shared" si="1"/>
        <v>79</v>
      </c>
      <c r="G19" s="37">
        <f t="shared" si="1"/>
        <v>249</v>
      </c>
      <c r="H19" s="37">
        <f t="shared" si="1"/>
        <v>270</v>
      </c>
      <c r="I19" s="37">
        <f t="shared" si="1"/>
        <v>251</v>
      </c>
      <c r="J19" s="37">
        <f t="shared" si="1"/>
        <v>0</v>
      </c>
      <c r="K19" s="133">
        <f t="shared" si="1"/>
        <v>0</v>
      </c>
      <c r="L19" s="37">
        <f t="shared" si="1"/>
        <v>0</v>
      </c>
      <c r="M19" s="37">
        <f t="shared" si="1"/>
        <v>0</v>
      </c>
    </row>
    <row r="20" spans="1:16" ht="15" customHeight="1" x14ac:dyDescent="0.25">
      <c r="B20" s="121"/>
      <c r="C20" s="121"/>
      <c r="D20" s="121"/>
      <c r="E20" s="121"/>
      <c r="F20" s="121"/>
      <c r="G20" s="121"/>
      <c r="H20" s="121"/>
      <c r="I20" s="121"/>
      <c r="J20" s="37"/>
      <c r="K20" s="121"/>
      <c r="L20" s="121"/>
      <c r="M20" s="37"/>
      <c r="N20" s="85"/>
      <c r="O20" s="130"/>
    </row>
    <row r="21" spans="1:16" s="40" customFormat="1" ht="15" customHeight="1" x14ac:dyDescent="0.25">
      <c r="A21" s="45" t="s">
        <v>27</v>
      </c>
      <c r="B21" s="120">
        <f t="shared" ref="B21:D21" si="2">+B22+B27</f>
        <v>21410</v>
      </c>
      <c r="C21" s="120">
        <f t="shared" si="2"/>
        <v>19851</v>
      </c>
      <c r="D21" s="120">
        <f t="shared" si="2"/>
        <v>20058</v>
      </c>
      <c r="E21" s="120">
        <f>+E22+E27</f>
        <v>20421</v>
      </c>
      <c r="F21" s="120">
        <f>+F22+F27</f>
        <v>23290</v>
      </c>
      <c r="G21" s="120">
        <f>+G22+G27</f>
        <v>24613</v>
      </c>
      <c r="H21" s="120">
        <f t="shared" ref="H21:M21" si="3">H22+H27</f>
        <v>23549</v>
      </c>
      <c r="I21" s="120">
        <f t="shared" si="3"/>
        <v>23189</v>
      </c>
      <c r="J21" s="110">
        <f t="shared" si="3"/>
        <v>6</v>
      </c>
      <c r="K21" s="120">
        <f t="shared" si="3"/>
        <v>0</v>
      </c>
      <c r="L21" s="120">
        <f t="shared" si="3"/>
        <v>0</v>
      </c>
      <c r="M21" s="110">
        <f t="shared" si="3"/>
        <v>29</v>
      </c>
      <c r="O21" s="132"/>
      <c r="P21" s="132"/>
    </row>
    <row r="22" spans="1:16" s="40" customFormat="1" ht="15" customHeight="1" x14ac:dyDescent="0.25">
      <c r="A22" s="212" t="s">
        <v>562</v>
      </c>
      <c r="B22" s="120">
        <f t="shared" ref="B22:L22" si="4">SUM(B23:B25)</f>
        <v>15693</v>
      </c>
      <c r="C22" s="120">
        <f t="shared" si="4"/>
        <v>14981</v>
      </c>
      <c r="D22" s="120">
        <f t="shared" si="4"/>
        <v>14911</v>
      </c>
      <c r="E22" s="120">
        <f t="shared" si="4"/>
        <v>15405</v>
      </c>
      <c r="F22" s="120">
        <f t="shared" si="4"/>
        <v>18079</v>
      </c>
      <c r="G22" s="120">
        <f t="shared" si="4"/>
        <v>18177</v>
      </c>
      <c r="H22" s="120">
        <f t="shared" si="4"/>
        <v>17215</v>
      </c>
      <c r="I22" s="120">
        <f t="shared" si="4"/>
        <v>16874</v>
      </c>
      <c r="J22" s="110">
        <f t="shared" si="4"/>
        <v>2</v>
      </c>
      <c r="K22" s="120">
        <f t="shared" si="4"/>
        <v>0</v>
      </c>
      <c r="L22" s="120">
        <f t="shared" si="4"/>
        <v>0</v>
      </c>
      <c r="M22" s="110">
        <f t="shared" ref="M22" si="5">SUM(M23:M25)</f>
        <v>14</v>
      </c>
      <c r="N22" s="30"/>
      <c r="O22" s="135"/>
      <c r="P22" s="132"/>
    </row>
    <row r="23" spans="1:16" ht="15" customHeight="1" x14ac:dyDescent="0.25">
      <c r="A23" s="213" t="s">
        <v>81</v>
      </c>
      <c r="B23" s="133">
        <v>7921</v>
      </c>
      <c r="C23" s="133">
        <v>7834</v>
      </c>
      <c r="D23" s="133">
        <f>7474+58</f>
        <v>7532</v>
      </c>
      <c r="E23" s="133">
        <v>7266</v>
      </c>
      <c r="F23" s="71">
        <v>9062</v>
      </c>
      <c r="G23" s="71">
        <v>8869</v>
      </c>
      <c r="H23" s="71">
        <v>8742</v>
      </c>
      <c r="I23" s="71">
        <v>8319</v>
      </c>
      <c r="J23" s="71">
        <v>0</v>
      </c>
      <c r="K23" s="71">
        <v>0</v>
      </c>
      <c r="L23" s="71">
        <v>0</v>
      </c>
      <c r="M23" s="71">
        <v>7</v>
      </c>
      <c r="P23" s="135"/>
    </row>
    <row r="24" spans="1:16" ht="15" customHeight="1" x14ac:dyDescent="0.25">
      <c r="A24" s="213" t="s">
        <v>82</v>
      </c>
      <c r="B24" s="133">
        <v>5165</v>
      </c>
      <c r="C24" s="133">
        <v>4721</v>
      </c>
      <c r="D24" s="133">
        <f>4902+39</f>
        <v>4941</v>
      </c>
      <c r="E24" s="133">
        <v>5565</v>
      </c>
      <c r="F24" s="133">
        <v>6243</v>
      </c>
      <c r="G24" s="133">
        <v>6324</v>
      </c>
      <c r="H24" s="133">
        <v>5762</v>
      </c>
      <c r="I24" s="133">
        <v>5923</v>
      </c>
      <c r="J24" s="37">
        <v>1</v>
      </c>
      <c r="K24" s="133">
        <v>0</v>
      </c>
      <c r="L24" s="133">
        <v>0</v>
      </c>
      <c r="M24" s="37">
        <v>3</v>
      </c>
    </row>
    <row r="25" spans="1:16" ht="15" customHeight="1" x14ac:dyDescent="0.25">
      <c r="A25" s="213" t="s">
        <v>83</v>
      </c>
      <c r="B25" s="133">
        <v>2607</v>
      </c>
      <c r="C25" s="133">
        <v>2426</v>
      </c>
      <c r="D25" s="133">
        <f>2411+27</f>
        <v>2438</v>
      </c>
      <c r="E25" s="133">
        <v>2574</v>
      </c>
      <c r="F25" s="133">
        <v>2774</v>
      </c>
      <c r="G25" s="133">
        <v>2984</v>
      </c>
      <c r="H25" s="133">
        <v>2711</v>
      </c>
      <c r="I25" s="133">
        <v>2632</v>
      </c>
      <c r="J25" s="37">
        <v>1</v>
      </c>
      <c r="K25" s="133">
        <v>0</v>
      </c>
      <c r="L25" s="133">
        <v>0</v>
      </c>
      <c r="M25" s="37">
        <v>4</v>
      </c>
    </row>
    <row r="26" spans="1:16" ht="15" customHeight="1" x14ac:dyDescent="0.25">
      <c r="B26" s="121"/>
      <c r="C26" s="121"/>
      <c r="D26" s="121"/>
      <c r="E26" s="121"/>
      <c r="F26" s="121"/>
      <c r="G26" s="121"/>
      <c r="H26" s="121"/>
      <c r="I26" s="121"/>
      <c r="J26" s="37"/>
      <c r="K26" s="121"/>
      <c r="L26" s="121"/>
      <c r="M26" s="37"/>
      <c r="N26" s="40"/>
      <c r="O26" s="40"/>
    </row>
    <row r="27" spans="1:16" s="40" customFormat="1" ht="15" customHeight="1" x14ac:dyDescent="0.25">
      <c r="A27" s="212" t="s">
        <v>563</v>
      </c>
      <c r="B27" s="120">
        <f t="shared" ref="B27:M27" si="6">SUM(B28:B30)</f>
        <v>5717</v>
      </c>
      <c r="C27" s="120">
        <f t="shared" si="6"/>
        <v>4870</v>
      </c>
      <c r="D27" s="120">
        <f t="shared" si="6"/>
        <v>5147</v>
      </c>
      <c r="E27" s="120">
        <f t="shared" si="6"/>
        <v>5016</v>
      </c>
      <c r="F27" s="120">
        <f t="shared" si="6"/>
        <v>5211</v>
      </c>
      <c r="G27" s="120">
        <f t="shared" si="6"/>
        <v>6436</v>
      </c>
      <c r="H27" s="120">
        <f t="shared" si="6"/>
        <v>6334</v>
      </c>
      <c r="I27" s="120">
        <f t="shared" si="6"/>
        <v>6315</v>
      </c>
      <c r="J27" s="110">
        <f t="shared" si="6"/>
        <v>4</v>
      </c>
      <c r="K27" s="120">
        <f t="shared" si="6"/>
        <v>0</v>
      </c>
      <c r="L27" s="120">
        <f t="shared" si="6"/>
        <v>0</v>
      </c>
      <c r="M27" s="110">
        <f t="shared" si="6"/>
        <v>15</v>
      </c>
      <c r="N27" s="30"/>
      <c r="O27" s="30"/>
    </row>
    <row r="28" spans="1:16" ht="15" customHeight="1" x14ac:dyDescent="0.25">
      <c r="A28" s="213" t="s">
        <v>84</v>
      </c>
      <c r="B28" s="133">
        <v>4389</v>
      </c>
      <c r="C28" s="133">
        <v>3883</v>
      </c>
      <c r="D28" s="133">
        <f>4090+45</f>
        <v>4135</v>
      </c>
      <c r="E28" s="133">
        <v>4018</v>
      </c>
      <c r="F28" s="133">
        <v>4391</v>
      </c>
      <c r="G28" s="133">
        <v>4990</v>
      </c>
      <c r="H28" s="133">
        <v>5245</v>
      </c>
      <c r="I28" s="133">
        <v>4916</v>
      </c>
      <c r="J28" s="37">
        <v>4</v>
      </c>
      <c r="K28" s="133">
        <v>0</v>
      </c>
      <c r="L28" s="133">
        <v>0</v>
      </c>
      <c r="M28" s="37">
        <v>15</v>
      </c>
    </row>
    <row r="29" spans="1:16" ht="15" customHeight="1" x14ac:dyDescent="0.25">
      <c r="A29" s="213" t="s">
        <v>85</v>
      </c>
      <c r="B29" s="133">
        <v>1328</v>
      </c>
      <c r="C29" s="37">
        <v>986</v>
      </c>
      <c r="D29" s="133">
        <f>964+48</f>
        <v>1012</v>
      </c>
      <c r="E29" s="133">
        <v>998</v>
      </c>
      <c r="F29" s="133">
        <v>820</v>
      </c>
      <c r="G29" s="133">
        <v>1446</v>
      </c>
      <c r="H29" s="133">
        <v>1089</v>
      </c>
      <c r="I29" s="133">
        <v>1399</v>
      </c>
      <c r="J29" s="37">
        <v>0</v>
      </c>
      <c r="K29" s="133">
        <v>0</v>
      </c>
      <c r="L29" s="133">
        <v>0</v>
      </c>
      <c r="M29" s="37">
        <v>0</v>
      </c>
    </row>
    <row r="30" spans="1:16" ht="15" customHeight="1" x14ac:dyDescent="0.25">
      <c r="A30" s="213" t="s">
        <v>86</v>
      </c>
      <c r="B30" s="37">
        <v>0</v>
      </c>
      <c r="C30" s="37">
        <v>1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</row>
    <row r="31" spans="1:16" ht="15" customHeight="1" x14ac:dyDescent="0.25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43"/>
      <c r="M31" s="121"/>
      <c r="N31" s="85"/>
      <c r="O31" s="85"/>
    </row>
    <row r="32" spans="1:16" s="40" customFormat="1" ht="15" customHeight="1" x14ac:dyDescent="0.25">
      <c r="A32" s="45" t="s">
        <v>28</v>
      </c>
      <c r="B32" s="120">
        <f t="shared" ref="B32:L32" si="7">+B33+B38</f>
        <v>4335</v>
      </c>
      <c r="C32" s="120">
        <f t="shared" si="7"/>
        <v>4358</v>
      </c>
      <c r="D32" s="120">
        <f t="shared" si="7"/>
        <v>4937</v>
      </c>
      <c r="E32" s="120">
        <f t="shared" si="7"/>
        <v>5984</v>
      </c>
      <c r="F32" s="120">
        <f t="shared" si="7"/>
        <v>5940</v>
      </c>
      <c r="G32" s="120">
        <f t="shared" si="7"/>
        <v>6213</v>
      </c>
      <c r="H32" s="120">
        <f t="shared" si="7"/>
        <v>6437</v>
      </c>
      <c r="I32" s="120">
        <f t="shared" si="7"/>
        <v>5402</v>
      </c>
      <c r="J32" s="120">
        <f t="shared" si="7"/>
        <v>0</v>
      </c>
      <c r="K32" s="120">
        <f t="shared" si="7"/>
        <v>0</v>
      </c>
      <c r="L32" s="120">
        <f t="shared" si="7"/>
        <v>0</v>
      </c>
      <c r="M32" s="120">
        <f t="shared" ref="M32" si="8">+M33+M38</f>
        <v>0</v>
      </c>
    </row>
    <row r="33" spans="1:15" s="40" customFormat="1" ht="15" customHeight="1" x14ac:dyDescent="0.25">
      <c r="A33" s="214" t="s">
        <v>562</v>
      </c>
      <c r="B33" s="120">
        <f t="shared" ref="B33:L33" si="9">SUM(B34:B36)</f>
        <v>3041</v>
      </c>
      <c r="C33" s="120">
        <f t="shared" si="9"/>
        <v>3111</v>
      </c>
      <c r="D33" s="120">
        <f t="shared" si="9"/>
        <v>3574</v>
      </c>
      <c r="E33" s="120">
        <f t="shared" si="9"/>
        <v>4091</v>
      </c>
      <c r="F33" s="120">
        <f t="shared" si="9"/>
        <v>4363</v>
      </c>
      <c r="G33" s="120">
        <f t="shared" si="9"/>
        <v>4255</v>
      </c>
      <c r="H33" s="120">
        <f t="shared" si="9"/>
        <v>4313</v>
      </c>
      <c r="I33" s="120">
        <f t="shared" si="9"/>
        <v>3572</v>
      </c>
      <c r="J33" s="120">
        <f t="shared" si="9"/>
        <v>0</v>
      </c>
      <c r="K33" s="120">
        <f t="shared" si="9"/>
        <v>0</v>
      </c>
      <c r="L33" s="120">
        <f t="shared" si="9"/>
        <v>0</v>
      </c>
      <c r="M33" s="120">
        <f t="shared" ref="M33" si="10">SUM(M34:M36)</f>
        <v>0</v>
      </c>
      <c r="N33" s="30"/>
      <c r="O33" s="30"/>
    </row>
    <row r="34" spans="1:15" ht="15" customHeight="1" x14ac:dyDescent="0.25">
      <c r="A34" s="215" t="s">
        <v>81</v>
      </c>
      <c r="B34" s="133">
        <v>1473</v>
      </c>
      <c r="C34" s="133">
        <v>1547</v>
      </c>
      <c r="D34" s="133">
        <v>2002</v>
      </c>
      <c r="E34" s="133">
        <v>2001</v>
      </c>
      <c r="F34" s="133">
        <v>2145</v>
      </c>
      <c r="G34" s="133">
        <v>1989</v>
      </c>
      <c r="H34" s="133">
        <v>1912</v>
      </c>
      <c r="I34" s="133">
        <v>1600</v>
      </c>
      <c r="J34" s="133">
        <v>0</v>
      </c>
      <c r="K34" s="133">
        <v>0</v>
      </c>
      <c r="L34" s="133">
        <v>0</v>
      </c>
      <c r="M34" s="133">
        <v>0</v>
      </c>
    </row>
    <row r="35" spans="1:15" ht="15" customHeight="1" x14ac:dyDescent="0.25">
      <c r="A35" s="215" t="s">
        <v>82</v>
      </c>
      <c r="B35" s="133">
        <v>1094</v>
      </c>
      <c r="C35" s="133">
        <v>1082</v>
      </c>
      <c r="D35" s="133">
        <v>1138</v>
      </c>
      <c r="E35" s="133">
        <v>1512</v>
      </c>
      <c r="F35" s="133">
        <v>1525</v>
      </c>
      <c r="G35" s="133">
        <v>1493</v>
      </c>
      <c r="H35" s="133">
        <v>1577</v>
      </c>
      <c r="I35" s="133">
        <v>1382</v>
      </c>
      <c r="J35" s="133">
        <v>0</v>
      </c>
      <c r="K35" s="133">
        <v>0</v>
      </c>
      <c r="L35" s="133">
        <v>0</v>
      </c>
      <c r="M35" s="133">
        <v>0</v>
      </c>
    </row>
    <row r="36" spans="1:15" ht="15" customHeight="1" x14ac:dyDescent="0.25">
      <c r="A36" s="215" t="s">
        <v>83</v>
      </c>
      <c r="B36" s="37">
        <v>474</v>
      </c>
      <c r="C36" s="37">
        <v>482</v>
      </c>
      <c r="D36" s="37">
        <v>434</v>
      </c>
      <c r="E36" s="37">
        <v>578</v>
      </c>
      <c r="F36" s="37">
        <v>693</v>
      </c>
      <c r="G36" s="37">
        <v>773</v>
      </c>
      <c r="H36" s="37">
        <v>824</v>
      </c>
      <c r="I36" s="37">
        <v>590</v>
      </c>
      <c r="J36" s="133">
        <v>0</v>
      </c>
      <c r="K36" s="133">
        <v>0</v>
      </c>
      <c r="L36" s="133">
        <v>0</v>
      </c>
      <c r="M36" s="133">
        <v>0</v>
      </c>
    </row>
    <row r="37" spans="1:15" ht="15" customHeight="1" x14ac:dyDescent="0.25">
      <c r="A37" s="32"/>
      <c r="B37" s="43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40"/>
      <c r="O37" s="40"/>
    </row>
    <row r="38" spans="1:15" s="40" customFormat="1" ht="15" customHeight="1" x14ac:dyDescent="0.25">
      <c r="A38" s="214" t="s">
        <v>563</v>
      </c>
      <c r="B38" s="120">
        <f t="shared" ref="B38:M38" si="11">SUM(B39:B41)</f>
        <v>1294</v>
      </c>
      <c r="C38" s="120">
        <f t="shared" si="11"/>
        <v>1247</v>
      </c>
      <c r="D38" s="120">
        <f t="shared" si="11"/>
        <v>1363</v>
      </c>
      <c r="E38" s="120">
        <f t="shared" si="11"/>
        <v>1893</v>
      </c>
      <c r="F38" s="120">
        <f t="shared" si="11"/>
        <v>1577</v>
      </c>
      <c r="G38" s="120">
        <f t="shared" si="11"/>
        <v>1958</v>
      </c>
      <c r="H38" s="120">
        <f t="shared" si="11"/>
        <v>2124</v>
      </c>
      <c r="I38" s="120">
        <f t="shared" si="11"/>
        <v>1830</v>
      </c>
      <c r="J38" s="120">
        <f t="shared" si="11"/>
        <v>0</v>
      </c>
      <c r="K38" s="120">
        <f t="shared" si="11"/>
        <v>0</v>
      </c>
      <c r="L38" s="120">
        <f t="shared" si="11"/>
        <v>0</v>
      </c>
      <c r="M38" s="120">
        <f t="shared" si="11"/>
        <v>0</v>
      </c>
      <c r="N38" s="30"/>
      <c r="O38" s="30"/>
    </row>
    <row r="39" spans="1:15" ht="15" customHeight="1" x14ac:dyDescent="0.25">
      <c r="A39" s="215" t="s">
        <v>84</v>
      </c>
      <c r="B39" s="37">
        <v>717</v>
      </c>
      <c r="C39" s="37">
        <v>688</v>
      </c>
      <c r="D39" s="37">
        <v>864</v>
      </c>
      <c r="E39" s="133">
        <v>1197</v>
      </c>
      <c r="F39" s="133">
        <v>1014</v>
      </c>
      <c r="G39" s="133">
        <v>1139</v>
      </c>
      <c r="H39" s="133">
        <v>1182</v>
      </c>
      <c r="I39" s="133">
        <v>1063</v>
      </c>
      <c r="J39" s="133">
        <v>0</v>
      </c>
      <c r="K39" s="133">
        <v>0</v>
      </c>
      <c r="L39" s="133">
        <v>0</v>
      </c>
      <c r="M39" s="133">
        <v>0</v>
      </c>
    </row>
    <row r="40" spans="1:15" ht="15" customHeight="1" x14ac:dyDescent="0.25">
      <c r="A40" s="215" t="s">
        <v>85</v>
      </c>
      <c r="B40" s="37">
        <v>474</v>
      </c>
      <c r="C40" s="37">
        <v>380</v>
      </c>
      <c r="D40" s="37">
        <v>367</v>
      </c>
      <c r="E40" s="37">
        <v>494</v>
      </c>
      <c r="F40" s="37">
        <v>484</v>
      </c>
      <c r="G40" s="37">
        <v>570</v>
      </c>
      <c r="H40" s="37">
        <v>672</v>
      </c>
      <c r="I40" s="37">
        <v>516</v>
      </c>
      <c r="J40" s="133">
        <v>0</v>
      </c>
      <c r="K40" s="133">
        <v>0</v>
      </c>
      <c r="L40" s="133">
        <v>0</v>
      </c>
      <c r="M40" s="133">
        <v>0</v>
      </c>
    </row>
    <row r="41" spans="1:15" ht="15" customHeight="1" thickBot="1" x14ac:dyDescent="0.3">
      <c r="A41" s="216" t="s">
        <v>86</v>
      </c>
      <c r="B41" s="39">
        <v>103</v>
      </c>
      <c r="C41" s="39">
        <v>179</v>
      </c>
      <c r="D41" s="39">
        <v>132</v>
      </c>
      <c r="E41" s="39">
        <v>202</v>
      </c>
      <c r="F41" s="39">
        <v>79</v>
      </c>
      <c r="G41" s="39">
        <v>249</v>
      </c>
      <c r="H41" s="39">
        <v>270</v>
      </c>
      <c r="I41" s="39">
        <v>251</v>
      </c>
      <c r="J41" s="39">
        <v>0</v>
      </c>
      <c r="K41" s="136">
        <v>0</v>
      </c>
      <c r="L41" s="39">
        <v>0</v>
      </c>
      <c r="M41" s="39">
        <v>0</v>
      </c>
    </row>
    <row r="42" spans="1:15" ht="15" customHeight="1" x14ac:dyDescent="0.25">
      <c r="A42" s="255" t="s">
        <v>579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</row>
  </sheetData>
  <mergeCells count="7">
    <mergeCell ref="A5:M5"/>
    <mergeCell ref="A42:M42"/>
    <mergeCell ref="A1:M1"/>
    <mergeCell ref="A2:M2"/>
    <mergeCell ref="N2:O3"/>
    <mergeCell ref="A3:M3"/>
    <mergeCell ref="A4:M4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7"/>
  <sheetViews>
    <sheetView showGridLines="0" zoomScaleNormal="100" zoomScaleSheetLayoutView="100" workbookViewId="0">
      <selection sqref="A1:XFD1048576"/>
    </sheetView>
  </sheetViews>
  <sheetFormatPr baseColWidth="10" defaultColWidth="11" defaultRowHeight="12.75" x14ac:dyDescent="0.25"/>
  <cols>
    <col min="1" max="1" width="21" style="40" customWidth="1"/>
    <col min="2" max="13" width="8.28515625" style="30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35" s="76" customFormat="1" ht="15" customHeight="1" x14ac:dyDescent="0.25">
      <c r="A1" s="252" t="s">
        <v>360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35" s="76" customFormat="1" ht="15" customHeight="1" x14ac:dyDescent="0.25">
      <c r="A2" s="252" t="s">
        <v>31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35" s="76" customFormat="1" ht="15" customHeight="1" x14ac:dyDescent="0.25">
      <c r="A3" s="252" t="s">
        <v>187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35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35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35" s="76" customFormat="1" ht="15" customHeight="1" x14ac:dyDescent="0.25">
      <c r="A6" s="254" t="s">
        <v>17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30"/>
      <c r="O6" s="30"/>
      <c r="P6" s="40"/>
      <c r="Q6" s="40"/>
    </row>
    <row r="7" spans="1:35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O7" s="30"/>
      <c r="P7" s="30"/>
      <c r="Q7" s="30"/>
    </row>
    <row r="8" spans="1:35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98">
        <v>2021</v>
      </c>
      <c r="N8" s="30"/>
      <c r="O8" s="30"/>
      <c r="P8" s="30"/>
      <c r="Q8" s="30"/>
    </row>
    <row r="9" spans="1:35" ht="9.9499999999999993" customHeight="1" x14ac:dyDescent="0.25">
      <c r="A9" s="93"/>
      <c r="N9" s="85"/>
      <c r="O9" s="129"/>
    </row>
    <row r="10" spans="1:35" s="40" customFormat="1" ht="15" customHeight="1" x14ac:dyDescent="0.25">
      <c r="A10" s="45" t="s">
        <v>8</v>
      </c>
      <c r="B10" s="191">
        <f>+'C12'!B10/('C8'!B10+'C10'!B10+'C12'!B10)*100</f>
        <v>9.1224128950417587</v>
      </c>
      <c r="C10" s="191">
        <f>+'C12'!C10/('C8'!C10+'C10'!C10+'C12'!C10)*100</f>
        <v>8.5186566638985468</v>
      </c>
      <c r="D10" s="191">
        <f>+'C12'!D10/('C8'!D10+'C10'!D10+'C12'!D10)*100</f>
        <v>8.7084827136879444</v>
      </c>
      <c r="E10" s="191">
        <f>+'C12'!E10/('C8'!E10+'C10'!E10+'C12'!E10)*100</f>
        <v>9.0511154072916238</v>
      </c>
      <c r="F10" s="191">
        <f>+'C12'!F10/('C8'!F10+'C10'!F10+'C12'!F10)*100</f>
        <v>9.7441778287451584</v>
      </c>
      <c r="G10" s="191">
        <f>+'C12'!G10/('C8'!G10+'C10'!G10+'C12'!G10)*100</f>
        <v>10.281948053247589</v>
      </c>
      <c r="H10" s="191">
        <f>+'C12'!H10/('C8'!H10+'C10'!H10+'C12'!H10)*100</f>
        <v>10.015765494943016</v>
      </c>
      <c r="I10" s="191">
        <f>+'C12'!I10/('C8'!I10+'C10'!I10+'C12'!I10)*100</f>
        <v>9.460514734592044</v>
      </c>
      <c r="J10" s="218">
        <f>+'C12'!J10/('C8'!J10+'C10'!J10+'C12'!J10)*100</f>
        <v>1.9326347932241822E-3</v>
      </c>
      <c r="K10" s="217">
        <f>+'C12'!K10/('C8'!K10+'C10'!K10+'C12'!K10)*100</f>
        <v>0</v>
      </c>
      <c r="L10" s="217">
        <f>+'C12'!L10/('C8'!L10+'C10'!L10+'C12'!L10)*100</f>
        <v>0</v>
      </c>
      <c r="M10" s="217">
        <f>+'C12'!M10/('C8'!M10+'C10'!M10+'C12'!M10)*100</f>
        <v>8.3120992636626541E-3</v>
      </c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</row>
    <row r="11" spans="1:35" s="40" customFormat="1" ht="15" customHeight="1" x14ac:dyDescent="0.25">
      <c r="A11" s="212" t="s">
        <v>562</v>
      </c>
      <c r="B11" s="191">
        <f>+'C12'!B11/('C8'!B11+'C10'!B11+'C12'!B11)*100</f>
        <v>9.8002699337720625</v>
      </c>
      <c r="C11" s="191">
        <f>+'C12'!C11/('C8'!C11+'C10'!C11+'C12'!C11)*100</f>
        <v>9.3702092396933914</v>
      </c>
      <c r="D11" s="191">
        <f>+'C12'!D11/('C8'!D11+'C10'!D11+'C12'!D11)*100</f>
        <v>9.4287652576651748</v>
      </c>
      <c r="E11" s="191">
        <f>+'C12'!E11/('C8'!E11+'C10'!E11+'C12'!E11)*100</f>
        <v>9.8444758634619269</v>
      </c>
      <c r="F11" s="191">
        <f>+'C12'!F11/('C8'!F11+'C10'!F11+'C12'!F11)*100</f>
        <v>11.168341270907671</v>
      </c>
      <c r="G11" s="191">
        <f>+'C12'!G11/('C8'!G11+'C10'!G11+'C12'!G11)*100</f>
        <v>11.52155154702716</v>
      </c>
      <c r="H11" s="191">
        <f>+'C12'!H11/('C8'!H11+'C10'!H11+'C12'!H11)*100</f>
        <v>11.210106175243828</v>
      </c>
      <c r="I11" s="191">
        <f>+'C12'!I11/('C8'!I11+'C10'!I11+'C12'!I11)*100</f>
        <v>10.483891643549734</v>
      </c>
      <c r="J11" s="218">
        <f>+'C12'!J11/('C8'!J11+'C10'!J11+'C12'!J11)*100</f>
        <v>9.925410539793453E-4</v>
      </c>
      <c r="K11" s="217">
        <f>+'C12'!K11/('C8'!K11+'C10'!K11+'C12'!K11)*100</f>
        <v>0</v>
      </c>
      <c r="L11" s="217">
        <f>+'C12'!L11/('C8'!L11+'C10'!L11+'C12'!L11)*100</f>
        <v>0</v>
      </c>
      <c r="M11" s="217">
        <f>+'C12'!M11/('C8'!M11+'C10'!M11+'C12'!M11)*100</f>
        <v>6.5678055554252417E-3</v>
      </c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</row>
    <row r="12" spans="1:35" ht="15" customHeight="1" x14ac:dyDescent="0.25">
      <c r="A12" s="213" t="s">
        <v>81</v>
      </c>
      <c r="B12" s="99">
        <f>+'C12'!B12/('C8'!B12+'C10'!B12+'C12'!B12)*100</f>
        <v>11.819474326551669</v>
      </c>
      <c r="C12" s="99">
        <f>+'C12'!C12/('C8'!C12+'C10'!C12+'C12'!C12)*100</f>
        <v>11.699049709425585</v>
      </c>
      <c r="D12" s="99">
        <f>+'C12'!D12/('C8'!D12+'C10'!D12+'C12'!D12)*100</f>
        <v>11.48480979111957</v>
      </c>
      <c r="E12" s="99">
        <f>+'C12'!E12/('C8'!E12+'C10'!E12+'C12'!E12)*100</f>
        <v>11.600570827700166</v>
      </c>
      <c r="F12" s="99">
        <f>+'C12'!F12/('C8'!F12+'C10'!F12+'C12'!F12)*100</f>
        <v>14.474652889893443</v>
      </c>
      <c r="G12" s="99">
        <f>+'C12'!G12/('C8'!G12+'C10'!G12+'C12'!G12)*100</f>
        <v>14.435374511420138</v>
      </c>
      <c r="H12" s="99">
        <f>+'C12'!H12/('C8'!H12+'C10'!H12+'C12'!H12)*100</f>
        <v>14.017683279827379</v>
      </c>
      <c r="I12" s="99">
        <f>+'C12'!I12/('C8'!I12+'C10'!I12+'C12'!I12)*100</f>
        <v>13.107540238390994</v>
      </c>
      <c r="J12" s="219">
        <f>+'C12'!J12/('C8'!J12+'C10'!J12+'C12'!J12)*100</f>
        <v>0</v>
      </c>
      <c r="K12" s="3">
        <f>+'C12'!K12/('C8'!K12+'C10'!K12+'C12'!K12)*100</f>
        <v>0</v>
      </c>
      <c r="L12" s="3">
        <f>+'C12'!L12/('C8'!L12+'C10'!L12+'C12'!L12)*100</f>
        <v>0</v>
      </c>
      <c r="M12" s="3">
        <f>+'C12'!M12/('C8'!M12+'C10'!M12+'C12'!M12)*100</f>
        <v>9.5366548139671128E-3</v>
      </c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</row>
    <row r="13" spans="1:35" ht="15" customHeight="1" x14ac:dyDescent="0.25">
      <c r="A13" s="213" t="s">
        <v>82</v>
      </c>
      <c r="B13" s="99">
        <f>+'C12'!B13/('C8'!B13+'C10'!B13+'C12'!B13)*100</f>
        <v>10.163354117952714</v>
      </c>
      <c r="C13" s="99">
        <f>+'C12'!C13/('C8'!C13+'C10'!C13+'C12'!C13)*100</f>
        <v>9.2115497563376039</v>
      </c>
      <c r="D13" s="99">
        <f>+'C12'!D13/('C8'!D13+'C10'!D13+'C12'!D13)*100</f>
        <v>9.764520688768954</v>
      </c>
      <c r="E13" s="99">
        <f>+'C12'!E13/('C8'!E13+'C10'!E13+'C12'!E13)*100</f>
        <v>10.663592803543983</v>
      </c>
      <c r="F13" s="99">
        <f>+'C12'!F13/('C8'!F13+'C10'!F13+'C12'!F13)*100</f>
        <v>11.520265761022705</v>
      </c>
      <c r="G13" s="99">
        <f>+'C12'!G13/('C8'!G13+'C10'!G13+'C12'!G13)*100</f>
        <v>12.320131128938202</v>
      </c>
      <c r="H13" s="99">
        <f>+'C12'!H13/('C8'!H13+'C10'!H13+'C12'!H13)*100</f>
        <v>11.655126413416339</v>
      </c>
      <c r="I13" s="99">
        <f>+'C12'!I13/('C8'!I13+'C10'!I13+'C12'!I13)*100</f>
        <v>11.225854040846434</v>
      </c>
      <c r="J13" s="219">
        <f>+'C12'!J13/('C8'!J13+'C10'!J13+'C12'!J13)*100</f>
        <v>1.5001725198397816E-3</v>
      </c>
      <c r="K13" s="3">
        <f>+'C12'!K13/('C8'!K13+'C10'!K13+'C12'!K13)*100</f>
        <v>0</v>
      </c>
      <c r="L13" s="3">
        <f>+'C12'!L13/('C8'!L13+'C10'!L13+'C12'!L13)*100</f>
        <v>0</v>
      </c>
      <c r="M13" s="219">
        <f>+'C12'!M13/('C8'!M13+'C10'!M13+'C12'!M13)*100</f>
        <v>4.1025079998906E-3</v>
      </c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</row>
    <row r="14" spans="1:35" ht="15" customHeight="1" x14ac:dyDescent="0.25">
      <c r="A14" s="213" t="s">
        <v>83</v>
      </c>
      <c r="B14" s="99">
        <f>+'C12'!B14/('C8'!B14+'C10'!B14+'C12'!B14)*100</f>
        <v>6.1503144026349936</v>
      </c>
      <c r="C14" s="99">
        <f>+'C12'!C14/('C8'!C14+'C10'!C14+'C12'!C14)*100</f>
        <v>5.8280056917249539</v>
      </c>
      <c r="D14" s="99">
        <f>+'C12'!D14/('C8'!D14+'C10'!D14+'C12'!D14)*100</f>
        <v>5.6558813682821638</v>
      </c>
      <c r="E14" s="99">
        <f>+'C12'!E14/('C8'!E14+'C10'!E14+'C12'!E14)*100</f>
        <v>6.0861170110059852</v>
      </c>
      <c r="F14" s="99">
        <f>+'C12'!F14/('C8'!F14+'C10'!F14+'C12'!F14)*100</f>
        <v>6.1812476599689781</v>
      </c>
      <c r="G14" s="99">
        <f>+'C12'!G14/('C8'!G14+'C10'!G14+'C12'!G14)*100</f>
        <v>6.7054561030894719</v>
      </c>
      <c r="H14" s="99">
        <f>+'C12'!H14/('C8'!H14+'C10'!H14+'C12'!H14)*100</f>
        <v>6.6611392715144433</v>
      </c>
      <c r="I14" s="99">
        <f>+'C12'!I14/('C8'!I14+'C10'!I14+'C12'!I14)*100</f>
        <v>5.9363254477116962</v>
      </c>
      <c r="J14" s="219">
        <f>+'C12'!J14/('C8'!J14+'C10'!J14+'C12'!J14)*100</f>
        <v>1.7390094602114637E-3</v>
      </c>
      <c r="K14" s="3">
        <f>+'C12'!K14/('C8'!K14+'C10'!K14+'C12'!K14)*100</f>
        <v>0</v>
      </c>
      <c r="L14" s="3">
        <f>+'C12'!L14/('C8'!L14+'C10'!L14+'C12'!L14)*100</f>
        <v>0</v>
      </c>
      <c r="M14" s="3">
        <f>+'C12'!M14/('C8'!M14+'C10'!M14+'C12'!M14)*100</f>
        <v>6.0029414413062402E-3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</row>
    <row r="15" spans="1:35" ht="15" customHeight="1" x14ac:dyDescent="0.25">
      <c r="B15" s="99"/>
      <c r="C15" s="99"/>
      <c r="D15" s="99"/>
      <c r="E15" s="99"/>
      <c r="F15" s="99"/>
      <c r="G15" s="99"/>
      <c r="H15" s="99"/>
      <c r="I15" s="99"/>
      <c r="J15" s="219"/>
      <c r="K15" s="3"/>
      <c r="L15" s="3"/>
      <c r="M15" s="3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</row>
    <row r="16" spans="1:35" s="40" customFormat="1" ht="15" customHeight="1" x14ac:dyDescent="0.25">
      <c r="A16" s="212" t="s">
        <v>563</v>
      </c>
      <c r="B16" s="191">
        <f>+'C12'!B16/('C8'!B16+'C10'!B16+'C12'!B16)*100</f>
        <v>7.699403683326195</v>
      </c>
      <c r="C16" s="191">
        <f>+'C12'!C16/('C8'!C16+'C10'!C16+'C12'!C16)*100</f>
        <v>6.714009746674277</v>
      </c>
      <c r="D16" s="191">
        <f>+'C12'!D16/('C8'!D16+'C10'!D16+'C12'!D16)*100</f>
        <v>7.156205342420578</v>
      </c>
      <c r="E16" s="191">
        <f>+'C12'!E16/('C8'!E16+'C10'!E16+'C12'!E16)*100</f>
        <v>7.374162148315758</v>
      </c>
      <c r="F16" s="191">
        <f>+'C12'!F16/('C8'!F16+'C10'!F16+'C12'!F16)*100</f>
        <v>6.854419323242217</v>
      </c>
      <c r="G16" s="191">
        <f>+'C12'!G16/('C8'!G16+'C10'!G16+'C12'!G16)*100</f>
        <v>7.9858435368324914</v>
      </c>
      <c r="H16" s="191">
        <f>+'C12'!H16/('C8'!H16+'C10'!H16+'C12'!H16)*100</f>
        <v>7.8791209814899341</v>
      </c>
      <c r="I16" s="191">
        <f>+'C12'!I16/('C8'!I16+'C10'!I16+'C12'!I16)*100</f>
        <v>7.5985857021578296</v>
      </c>
      <c r="J16" s="218">
        <f>+'C12'!J16/('C8'!J16+'C10'!J16+'C12'!J16)*100</f>
        <v>3.6712741156818469E-3</v>
      </c>
      <c r="K16" s="217">
        <f>+'C12'!K16/('C8'!K16+'C10'!K16+'C12'!K16)*100</f>
        <v>0</v>
      </c>
      <c r="L16" s="217">
        <f>+'C12'!L16/('C8'!L16+'C10'!L16+'C12'!L16)*100</f>
        <v>0</v>
      </c>
      <c r="M16" s="217">
        <f>+'C12'!M16/('C8'!M16+'C10'!M16+'C12'!M16)*100</f>
        <v>1.1051514794294471E-2</v>
      </c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</row>
    <row r="17" spans="1:35" ht="15" customHeight="1" x14ac:dyDescent="0.25">
      <c r="A17" s="213" t="s">
        <v>84</v>
      </c>
      <c r="B17" s="99">
        <f>+'C12'!B17/('C8'!B17+'C10'!B17+'C12'!B17)*100</f>
        <v>10.869842891812493</v>
      </c>
      <c r="C17" s="99">
        <f>+'C12'!C17/('C8'!C17+'C10'!C17+'C12'!C17)*100</f>
        <v>9.7817248020543541</v>
      </c>
      <c r="D17" s="99">
        <f>+'C12'!D17/('C8'!D17+'C10'!D17+'C12'!D17)*100</f>
        <v>10.771153390360045</v>
      </c>
      <c r="E17" s="99">
        <f>+'C12'!E17/('C8'!E17+'C10'!E17+'C12'!E17)*100</f>
        <v>10.88249410488095</v>
      </c>
      <c r="F17" s="99">
        <f>+'C12'!F17/('C8'!F17+'C10'!F17+'C12'!F17)*100</f>
        <v>10.765645540373662</v>
      </c>
      <c r="G17" s="99">
        <f>+'C12'!G17/('C8'!G17+'C10'!G17+'C12'!G17)*100</f>
        <v>11.53411870977455</v>
      </c>
      <c r="H17" s="99">
        <f>+'C12'!H17/('C8'!H17+'C10'!H17+'C12'!H17)*100</f>
        <v>12.11589940806093</v>
      </c>
      <c r="I17" s="99">
        <f>+'C12'!I17/('C8'!I17+'C10'!I17+'C12'!I17)*100</f>
        <v>11.630033067496596</v>
      </c>
      <c r="J17" s="3">
        <f>+'C12'!J17/('C8'!J17+'C10'!J17+'C12'!J17)*100</f>
        <v>7.4528143690261043E-3</v>
      </c>
      <c r="K17" s="3">
        <f>+'C12'!K17/('C8'!K17+'C10'!K17+'C12'!K17)*100</f>
        <v>0</v>
      </c>
      <c r="L17" s="3">
        <f>+'C12'!L17/('C8'!L17+'C10'!L17+'C12'!L17)*100</f>
        <v>0</v>
      </c>
      <c r="M17" s="3">
        <f>+'C12'!M17/('C8'!M17+'C10'!M17+'C12'!M17)*100</f>
        <v>2.420916720464816E-2</v>
      </c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</row>
    <row r="18" spans="1:35" ht="15" customHeight="1" x14ac:dyDescent="0.25">
      <c r="A18" s="213" t="s">
        <v>85</v>
      </c>
      <c r="B18" s="99">
        <f>+'C12'!B18/('C8'!B18+'C10'!B18+'C12'!B18)*100</f>
        <v>4.9210770659238623</v>
      </c>
      <c r="C18" s="99">
        <f>+'C12'!C18/('C8'!C18+'C10'!C18+'C12'!C18)*100</f>
        <v>3.7297946701616422</v>
      </c>
      <c r="D18" s="99">
        <f>+'C12'!D18/('C8'!D18+'C10'!D18+'C12'!D18)*100</f>
        <v>3.7536066198486582</v>
      </c>
      <c r="E18" s="99">
        <f>+'C12'!E18/('C8'!E18+'C10'!E18+'C12'!E18)*100</f>
        <v>3.9688239831883596</v>
      </c>
      <c r="F18" s="99">
        <f>+'C12'!F18/('C8'!F18+'C10'!F18+'C12'!F18)*100</f>
        <v>3.3013494012506648</v>
      </c>
      <c r="G18" s="99">
        <f>+'C12'!G18/('C8'!G18+'C10'!G18+'C12'!G18)*100</f>
        <v>4.8633392034352161</v>
      </c>
      <c r="H18" s="99">
        <f>+'C12'!H18/('C8'!H18+'C10'!H18+'C12'!H18)*100</f>
        <v>4.0929692039511911</v>
      </c>
      <c r="I18" s="99">
        <f>+'C12'!I18/('C8'!I18+'C10'!I18+'C12'!I18)*100</f>
        <v>4.4030073804980114</v>
      </c>
      <c r="J18" s="99">
        <f>+'C12'!J18/('C8'!J18+'C10'!J18+'C12'!J18)*100</f>
        <v>0</v>
      </c>
      <c r="K18" s="99">
        <f>+'C12'!K18/('C8'!K18+'C10'!K18+'C12'!K18)*100</f>
        <v>0</v>
      </c>
      <c r="L18" s="99">
        <f>+'C12'!L18/('C8'!L18+'C10'!L18+'C12'!L18)*100</f>
        <v>0</v>
      </c>
      <c r="M18" s="99">
        <f>+'C12'!M18/('C8'!M18+'C10'!M18+'C12'!M18)*100</f>
        <v>0</v>
      </c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</row>
    <row r="19" spans="1:35" ht="15" customHeight="1" x14ac:dyDescent="0.25">
      <c r="A19" s="213" t="s">
        <v>86</v>
      </c>
      <c r="B19" s="99">
        <f>+'C12'!B19/('C8'!B19+'C10'!B19+'C12'!B19)*100</f>
        <v>1.3794027052363733</v>
      </c>
      <c r="C19" s="99">
        <f>+'C12'!C19/('C8'!C19+'C10'!C19+'C12'!C19)*100</f>
        <v>2.3213825122517409</v>
      </c>
      <c r="D19" s="99">
        <f>+'C12'!D19/('C8'!D19+'C10'!D19+'C12'!D19)*100</f>
        <v>1.6877637130801686</v>
      </c>
      <c r="E19" s="99">
        <f>+'C12'!E19/('C8'!E19+'C10'!E19+'C12'!E19)*100</f>
        <v>2.4700415749572024</v>
      </c>
      <c r="F19" s="99">
        <f>+'C12'!F19/('C8'!F19+'C10'!F19+'C12'!F19)*100</f>
        <v>0.8470941453999572</v>
      </c>
      <c r="G19" s="99">
        <f>+'C12'!G19/('C8'!G19+'C10'!G19+'C12'!G19)*100</f>
        <v>2.3669201520912546</v>
      </c>
      <c r="H19" s="99">
        <f>+'C12'!H19/('C8'!H19+'C10'!H19+'C12'!H19)*100</f>
        <v>2.3944661227385597</v>
      </c>
      <c r="I19" s="99">
        <f>+'C12'!I19/('C8'!I19+'C10'!I19+'C12'!I19)*100</f>
        <v>2.042643229166667</v>
      </c>
      <c r="J19" s="99">
        <f>+'C12'!J19/('C8'!J19+'C10'!J19+'C12'!J19)*100</f>
        <v>0</v>
      </c>
      <c r="K19" s="99">
        <f>+'C12'!K19/('C8'!K19+'C10'!K19+'C12'!K19)*100</f>
        <v>0</v>
      </c>
      <c r="L19" s="99">
        <f>+'C12'!L19/('C8'!L19+'C10'!L19+'C12'!L19)*100</f>
        <v>0</v>
      </c>
      <c r="M19" s="99">
        <f>+'C12'!M19/('C8'!M19+'C10'!M19+'C12'!M19)*100</f>
        <v>0</v>
      </c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</row>
    <row r="20" spans="1:35" ht="15" customHeight="1" x14ac:dyDescent="0.25"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</row>
    <row r="21" spans="1:35" s="40" customFormat="1" ht="15" customHeight="1" x14ac:dyDescent="0.25">
      <c r="A21" s="45" t="s">
        <v>27</v>
      </c>
      <c r="B21" s="191">
        <f>+'C12'!B21/('C8'!B21+'C10'!B21+'C12'!B21)*100</f>
        <v>9.6685768992815184</v>
      </c>
      <c r="C21" s="191">
        <f>+'C12'!C21/('C8'!C21+'C10'!C21+'C12'!C21)*100</f>
        <v>8.9162276151078643</v>
      </c>
      <c r="D21" s="191">
        <f>+'C12'!D21/('C8'!D21+'C10'!D21+'C12'!D21)*100</f>
        <v>9.1029562597006528</v>
      </c>
      <c r="E21" s="191">
        <f>+'C12'!E21/('C8'!E21+'C10'!E21+'C12'!E21)*100</f>
        <v>9.3358691030781262</v>
      </c>
      <c r="F21" s="191">
        <f>+'C12'!F21/('C8'!F21+'C10'!F21+'C12'!F21)*100</f>
        <v>10.620736200795301</v>
      </c>
      <c r="G21" s="191">
        <f>+'C12'!G21/('C8'!G21+'C10'!G21+'C12'!G21)*100</f>
        <v>11.364916655123054</v>
      </c>
      <c r="H21" s="191">
        <f>+'C12'!H21/('C8'!H21+'C10'!H21+'C12'!H21)*100</f>
        <v>10.894345802607353</v>
      </c>
      <c r="I21" s="191">
        <f>+'C12'!I21/('C8'!I21+'C10'!I21+'C12'!I21)*100</f>
        <v>10.72973685793475</v>
      </c>
      <c r="J21" s="218">
        <f>+'C12'!J21/('C8'!J21+'C10'!J21+'C12'!J21)*100</f>
        <v>2.7236824186299877E-3</v>
      </c>
      <c r="K21" s="217">
        <f>+'C12'!K21/('C8'!K21+'C10'!K21+'C12'!K21)*100</f>
        <v>0</v>
      </c>
      <c r="L21" s="217">
        <f>+'C12'!L21/('C8'!L21+'C10'!L21+'C12'!L21)*100</f>
        <v>0</v>
      </c>
      <c r="M21" s="217">
        <f>+'C12'!M21/('C8'!M21+'C10'!M21+'C12'!M21)*100</f>
        <v>1.1794179369133411E-2</v>
      </c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</row>
    <row r="22" spans="1:35" s="40" customFormat="1" ht="15" customHeight="1" x14ac:dyDescent="0.25">
      <c r="A22" s="212" t="s">
        <v>562</v>
      </c>
      <c r="B22" s="191">
        <f>+'C12'!B22/('C8'!B22+'C10'!B22+'C12'!B22)*100</f>
        <v>10.028629490931865</v>
      </c>
      <c r="C22" s="191">
        <f>+'C12'!C22/('C8'!C22+'C10'!C22+'C12'!C22)*100</f>
        <v>9.4803255242940843</v>
      </c>
      <c r="D22" s="191">
        <f>+'C12'!D22/('C8'!D22+'C10'!D22+'C12'!D22)*100</f>
        <v>9.483981351329005</v>
      </c>
      <c r="E22" s="191">
        <f>+'C12'!E22/('C8'!E22+'C10'!E22+'C12'!E22)*100</f>
        <v>9.8799399699849921</v>
      </c>
      <c r="F22" s="191">
        <f>+'C12'!F22/('C8'!F22+'C10'!F22+'C12'!F22)*100</f>
        <v>11.703436132473653</v>
      </c>
      <c r="G22" s="191">
        <f>+'C12'!G22/('C8'!G22+'C10'!G22+'C12'!G22)*100</f>
        <v>12.220160542132225</v>
      </c>
      <c r="H22" s="191">
        <f>+'C12'!H22/('C8'!H22+'C10'!H22+'C12'!H22)*100</f>
        <v>11.717899150511871</v>
      </c>
      <c r="I22" s="191">
        <f>+'C12'!I22/('C8'!I22+'C10'!I22+'C12'!I22)*100</f>
        <v>11.373225671649839</v>
      </c>
      <c r="J22" s="218">
        <f>+'C12'!J22/('C8'!J22+'C10'!J22+'C12'!J22)*100</f>
        <v>1.3146650890685596E-3</v>
      </c>
      <c r="K22" s="217">
        <f>+'C12'!K22/('C8'!K22+'C10'!K22+'C12'!K22)*100</f>
        <v>0</v>
      </c>
      <c r="L22" s="217">
        <f>+'C12'!L22/('C8'!L22+'C10'!L22+'C12'!L22)*100</f>
        <v>0</v>
      </c>
      <c r="M22" s="217">
        <f>+'C12'!M22/('C8'!M22+'C10'!M22+'C12'!M22)*100</f>
        <v>8.7477037277714602E-3</v>
      </c>
      <c r="N22" s="30"/>
      <c r="O22" s="135"/>
      <c r="P22" s="132"/>
    </row>
    <row r="23" spans="1:35" ht="15" customHeight="1" x14ac:dyDescent="0.25">
      <c r="A23" s="213" t="s">
        <v>81</v>
      </c>
      <c r="B23" s="99">
        <f>+'C12'!B23/('C8'!B23+'C10'!B23+'C12'!B23)*100</f>
        <v>12.223388167031882</v>
      </c>
      <c r="C23" s="99">
        <f>+'C12'!C23/('C8'!C23+'C10'!C23+'C12'!C23)*100</f>
        <v>11.97291803579343</v>
      </c>
      <c r="D23" s="99">
        <f>+'C12'!D23/('C8'!D23+'C10'!D23+'C12'!D23)*100</f>
        <v>11.598755736240722</v>
      </c>
      <c r="E23" s="99">
        <f>+'C12'!E23/('C8'!E23+'C10'!E23+'C12'!E23)*100</f>
        <v>11.847769371249674</v>
      </c>
      <c r="F23" s="114">
        <f>+'C12'!F23/('C8'!F23+'C10'!F23+'C12'!F23)*100</f>
        <v>15.427832067826619</v>
      </c>
      <c r="G23" s="114">
        <f>+'C12'!G23/('C8'!G23+'C10'!G23+'C12'!G23)*100</f>
        <v>15.507413624283117</v>
      </c>
      <c r="H23" s="114">
        <f>+'C12'!H23/('C8'!H23+'C10'!H23+'C12'!H23)*100</f>
        <v>14.947422416004102</v>
      </c>
      <c r="I23" s="114">
        <f>+'C12'!I23/('C8'!I23+'C10'!I23+'C12'!I23)*100</f>
        <v>14.429681537500869</v>
      </c>
      <c r="J23" s="221">
        <f>+'C12'!J23/('C8'!J23+'C10'!J23+'C12'!J23)*100</f>
        <v>0</v>
      </c>
      <c r="K23" s="220">
        <f>+'C12'!K23/('C8'!K23+'C10'!K23+'C12'!K23)*100</f>
        <v>0</v>
      </c>
      <c r="L23" s="220">
        <f>+'C12'!L23/('C8'!L23+'C10'!L23+'C12'!L23)*100</f>
        <v>0</v>
      </c>
      <c r="M23" s="220">
        <f>+'C12'!M23/('C8'!M23+'C10'!M23+'C12'!M23)*100</f>
        <v>1.2678173618531867E-2</v>
      </c>
      <c r="P23" s="135"/>
    </row>
    <row r="24" spans="1:35" ht="15" customHeight="1" x14ac:dyDescent="0.25">
      <c r="A24" s="213" t="s">
        <v>82</v>
      </c>
      <c r="B24" s="99">
        <f>+'C12'!B24/('C8'!B24+'C10'!B24+'C12'!B24)*100</f>
        <v>10.251677186296693</v>
      </c>
      <c r="C24" s="99">
        <f>+'C12'!C24/('C8'!C24+'C10'!C24+'C12'!C24)*100</f>
        <v>9.1563227307990687</v>
      </c>
      <c r="D24" s="99">
        <f>+'C12'!D24/('C8'!D24+'C10'!D24+'C12'!D24)*100</f>
        <v>9.7561457202093003</v>
      </c>
      <c r="E24" s="99">
        <f>+'C12'!E24/('C8'!E24+'C10'!E24+'C12'!E24)*100</f>
        <v>10.649494794856093</v>
      </c>
      <c r="F24" s="99">
        <f>+'C12'!F24/('C8'!F24+'C10'!F24+'C12'!F24)*100</f>
        <v>12.082446293787498</v>
      </c>
      <c r="G24" s="99">
        <f>+'C12'!G24/('C8'!G24+'C10'!G24+'C12'!G24)*100</f>
        <v>13.087748344370862</v>
      </c>
      <c r="H24" s="99">
        <f>+'C12'!H24/('C8'!H24+'C10'!H24+'C12'!H24)*100</f>
        <v>12.013427016658675</v>
      </c>
      <c r="I24" s="99">
        <f>+'C12'!I24/('C8'!I24+'C10'!I24+'C12'!I24)*100</f>
        <v>11.966865339933326</v>
      </c>
      <c r="J24" s="219">
        <f>+'C12'!J24/('C8'!J24+'C10'!J24+'C12'!J24)*100</f>
        <v>1.9812180528588977E-3</v>
      </c>
      <c r="K24" s="3">
        <f>+'C12'!K24/('C8'!K24+'C10'!K24+'C12'!K24)*100</f>
        <v>0</v>
      </c>
      <c r="L24" s="3">
        <f>+'C12'!L24/('C8'!L24+'C10'!L24+'C12'!L24)*100</f>
        <v>0</v>
      </c>
      <c r="M24" s="220">
        <f>+'C12'!M24/('C8'!M24+'C10'!M24+'C12'!M24)*100</f>
        <v>5.4653768377329621E-3</v>
      </c>
    </row>
    <row r="25" spans="1:35" ht="15" customHeight="1" x14ac:dyDescent="0.25">
      <c r="A25" s="213" t="s">
        <v>83</v>
      </c>
      <c r="B25" s="99">
        <f>+'C12'!B25/('C8'!B25+'C10'!B25+'C12'!B25)*100</f>
        <v>6.3126543658288545</v>
      </c>
      <c r="C25" s="99">
        <f>+'C12'!C25/('C8'!C25+'C10'!C25+'C12'!C25)*100</f>
        <v>5.912602666276717</v>
      </c>
      <c r="D25" s="99">
        <f>+'C12'!D25/('C8'!D25+'C10'!D25+'C12'!D25)*100</f>
        <v>5.854947166186359</v>
      </c>
      <c r="E25" s="99">
        <f>+'C12'!E25/('C8'!E25+'C10'!E25+'C12'!E25)*100</f>
        <v>6.0796447635693704</v>
      </c>
      <c r="F25" s="99">
        <f>+'C12'!F25/('C8'!F25+'C10'!F25+'C12'!F25)*100</f>
        <v>6.2948171008441491</v>
      </c>
      <c r="G25" s="99">
        <f>+'C12'!G25/('C8'!G25+'C10'!G25+'C12'!G25)*100</f>
        <v>6.9019752972197814</v>
      </c>
      <c r="H25" s="99">
        <f>+'C12'!H25/('C8'!H25+'C10'!H25+'C12'!H25)*100</f>
        <v>6.6997825227362595</v>
      </c>
      <c r="I25" s="99">
        <f>+'C12'!I25/('C8'!I25+'C10'!I25+'C12'!I25)*100</f>
        <v>6.3854047890535917</v>
      </c>
      <c r="J25" s="219">
        <f>+'C12'!J25/('C8'!J25+'C10'!J25+'C12'!J25)*100</f>
        <v>2.2971079411021524E-3</v>
      </c>
      <c r="K25" s="3">
        <f>+'C12'!K25/('C8'!K25+'C10'!K25+'C12'!K25)*100</f>
        <v>0</v>
      </c>
      <c r="L25" s="3">
        <f>+'C12'!L25/('C8'!L25+'C10'!L25+'C12'!L25)*100</f>
        <v>0</v>
      </c>
      <c r="M25" s="220">
        <f>+'C12'!M25/('C8'!M25+'C10'!M25+'C12'!M25)*100</f>
        <v>8.0099323160719282E-3</v>
      </c>
    </row>
    <row r="26" spans="1:35" ht="15" customHeight="1" x14ac:dyDescent="0.25">
      <c r="B26" s="99"/>
      <c r="C26" s="99"/>
      <c r="D26" s="99"/>
      <c r="E26" s="99"/>
      <c r="F26" s="99"/>
      <c r="G26" s="99"/>
      <c r="H26" s="99"/>
      <c r="I26" s="99"/>
      <c r="J26" s="3"/>
      <c r="K26" s="3"/>
      <c r="L26" s="3"/>
      <c r="M26" s="220"/>
      <c r="N26" s="40"/>
      <c r="O26" s="40"/>
    </row>
    <row r="27" spans="1:35" s="40" customFormat="1" ht="15" customHeight="1" x14ac:dyDescent="0.25">
      <c r="A27" s="212" t="s">
        <v>563</v>
      </c>
      <c r="B27" s="191">
        <f>+'C12'!B27/('C8'!B27+'C10'!B27+'C12'!B27)*100</f>
        <v>8.8012069522915155</v>
      </c>
      <c r="C27" s="191">
        <f>+'C12'!C27/('C8'!C27+'C10'!C27+'C12'!C27)*100</f>
        <v>7.5367163439961624</v>
      </c>
      <c r="D27" s="191">
        <f>+'C12'!D27/('C8'!D27+'C10'!D27+'C12'!D27)*100</f>
        <v>8.1539217084105644</v>
      </c>
      <c r="E27" s="191">
        <f>+'C12'!E27/('C8'!E27+'C10'!E27+'C12'!E27)*100</f>
        <v>7.9853538167635119</v>
      </c>
      <c r="F27" s="191">
        <f>+'C12'!F27/('C8'!F27+'C10'!F27+'C12'!F27)*100</f>
        <v>8.0401777448620617</v>
      </c>
      <c r="G27" s="191">
        <f>+'C12'!G27/('C8'!G27+'C10'!G27+'C12'!G27)*100</f>
        <v>9.4892663364000942</v>
      </c>
      <c r="H27" s="191">
        <f>+'C12'!H27/('C8'!H27+'C10'!H27+'C12'!H27)*100</f>
        <v>9.1470987493862452</v>
      </c>
      <c r="I27" s="191">
        <f>+'C12'!I27/('C8'!I27+'C10'!I27+'C12'!I27)*100</f>
        <v>9.3206204891296327</v>
      </c>
      <c r="J27" s="217">
        <f>+'C12'!J27/('C8'!J27+'C10'!J27+'C12'!J27)*100</f>
        <v>5.8685446009389668E-3</v>
      </c>
      <c r="K27" s="217">
        <f>+'C12'!K27/('C8'!K27+'C10'!K27+'C12'!K27)*100</f>
        <v>0</v>
      </c>
      <c r="L27" s="217">
        <f>+'C12'!L27/('C8'!L27+'C10'!L27+'C12'!L27)*100</f>
        <v>0</v>
      </c>
      <c r="M27" s="217">
        <f>+'C12'!M27/('C8'!M27+'C10'!M27+'C12'!M27)*100</f>
        <v>1.7473963793947018E-2</v>
      </c>
      <c r="N27" s="30"/>
      <c r="O27" s="30"/>
    </row>
    <row r="28" spans="1:35" ht="15" customHeight="1" x14ac:dyDescent="0.25">
      <c r="A28" s="213" t="s">
        <v>84</v>
      </c>
      <c r="B28" s="99">
        <f>+'C12'!B28/('C8'!B28+'C10'!B28+'C12'!B28)*100</f>
        <v>12.110927152317881</v>
      </c>
      <c r="C28" s="99">
        <f>+'C12'!C28/('C8'!C28+'C10'!C28+'C12'!C28)*100</f>
        <v>10.783714730059987</v>
      </c>
      <c r="D28" s="99">
        <f>+'C12'!D28/('C8'!D28+'C10'!D28+'C12'!D28)*100</f>
        <v>11.956396021281519</v>
      </c>
      <c r="E28" s="99">
        <f>+'C12'!E28/('C8'!E28+'C10'!E28+'C12'!E28)*100</f>
        <v>11.678195663547056</v>
      </c>
      <c r="F28" s="99">
        <f>+'C12'!F28/('C8'!F28+'C10'!F28+'C12'!F28)*100</f>
        <v>12.232560731000669</v>
      </c>
      <c r="G28" s="99">
        <f>+'C12'!G28/('C8'!G28+'C10'!G28+'C12'!G28)*100</f>
        <v>13.233617100273159</v>
      </c>
      <c r="H28" s="99">
        <f>+'C12'!H28/('C8'!H28+'C10'!H28+'C12'!H28)*100</f>
        <v>13.755933803666501</v>
      </c>
      <c r="I28" s="99">
        <f>+'C12'!I28/('C8'!I28+'C10'!I28+'C12'!I28)*100</f>
        <v>13.61471142129168</v>
      </c>
      <c r="J28" s="3">
        <f>+'C12'!J28/('C8'!J28+'C10'!J28+'C12'!J28)*100</f>
        <v>1.0617401921749748E-2</v>
      </c>
      <c r="K28" s="3">
        <f>+'C12'!K28/('C8'!K28+'C10'!K28+'C12'!K28)*100</f>
        <v>0</v>
      </c>
      <c r="L28" s="3">
        <f>+'C12'!L28/('C8'!L28+'C10'!L28+'C12'!L28)*100</f>
        <v>0</v>
      </c>
      <c r="M28" s="220">
        <f>+'C12'!M28/('C8'!M28+'C10'!M28+'C12'!M28)*100</f>
        <v>3.4871556433802159E-2</v>
      </c>
    </row>
    <row r="29" spans="1:35" ht="15" customHeight="1" x14ac:dyDescent="0.25">
      <c r="A29" s="213" t="s">
        <v>85</v>
      </c>
      <c r="B29" s="99">
        <f>+'C12'!B29/('C8'!B29+'C10'!B29+'C12'!B29)*100</f>
        <v>4.6714506824257773</v>
      </c>
      <c r="C29" s="99">
        <f>+'C12'!C29/('C8'!C29+'C10'!C29+'C12'!C29)*100</f>
        <v>3.477218225419664</v>
      </c>
      <c r="D29" s="99">
        <f>+'C12'!D29/('C8'!D29+'C10'!D29+'C12'!D29)*100</f>
        <v>3.5820472886875265</v>
      </c>
      <c r="E29" s="99">
        <f>+'C12'!E29/('C8'!E29+'C10'!E29+'C12'!E29)*100</f>
        <v>3.5437824018180528</v>
      </c>
      <c r="F29" s="99">
        <f>+'C12'!F29/('C8'!F29+'C10'!F29+'C12'!F29)*100</f>
        <v>2.8837700017583963</v>
      </c>
      <c r="G29" s="99">
        <f>+'C12'!G29/('C8'!G29+'C10'!G29+'C12'!G29)*100</f>
        <v>4.8526746761527617</v>
      </c>
      <c r="H29" s="99">
        <f>+'C12'!H29/('C8'!H29+'C10'!H29+'C12'!H29)*100</f>
        <v>3.5588235294117649</v>
      </c>
      <c r="I29" s="99">
        <f>+'C12'!I29/('C8'!I29+'C10'!I29+'C12'!I29)*100</f>
        <v>4.5002734261910122</v>
      </c>
      <c r="J29" s="99">
        <f>+'C12'!J29/('C8'!J29+'C10'!J29+'C12'!J29)*100</f>
        <v>0</v>
      </c>
      <c r="K29" s="99">
        <f>+'C12'!K29/('C8'!K29+'C10'!K29+'C12'!K29)*100</f>
        <v>0</v>
      </c>
      <c r="L29" s="99">
        <f>+'C12'!L29/('C8'!L29+'C10'!L29+'C12'!L29)*100</f>
        <v>0</v>
      </c>
      <c r="M29" s="114">
        <f>+'C12'!M29/('C8'!M29+'C10'!M29+'C12'!M29)*100</f>
        <v>0</v>
      </c>
    </row>
    <row r="30" spans="1:35" ht="15" customHeight="1" x14ac:dyDescent="0.25">
      <c r="A30" s="213" t="s">
        <v>86</v>
      </c>
      <c r="B30" s="99">
        <f>+'C12'!B30/('C8'!B30+'C10'!B30+'C12'!B30)*100</f>
        <v>0</v>
      </c>
      <c r="C30" s="99">
        <f>+'C12'!C30/('C8'!C30+'C10'!C30+'C12'!C30)*100</f>
        <v>0.39525691699604742</v>
      </c>
      <c r="D30" s="99">
        <f>+'C12'!D30/('C8'!D30+'C10'!D30+'C12'!D30)*100</f>
        <v>0</v>
      </c>
      <c r="E30" s="99">
        <f>+'C12'!E30/('C8'!E30+'C10'!E30+'C12'!E30)*100</f>
        <v>0</v>
      </c>
      <c r="F30" s="99">
        <f>+'C12'!F30/('C8'!F30+'C10'!F30+'C12'!F30)*100</f>
        <v>0</v>
      </c>
      <c r="G30" s="99">
        <f>+'C12'!G30/('C8'!G30+'C10'!G30+'C12'!G30)*100</f>
        <v>0</v>
      </c>
      <c r="H30" s="99">
        <f>+'C12'!H30/('C8'!H30+'C10'!H30+'C12'!H30)*100</f>
        <v>0</v>
      </c>
      <c r="I30" s="99">
        <f>+'C12'!I30/('C8'!I30+'C10'!I30+'C12'!I30)*100</f>
        <v>0</v>
      </c>
      <c r="J30" s="99">
        <f>+'C12'!J30/('C8'!J30+'C10'!J30+'C12'!J30)*100</f>
        <v>0</v>
      </c>
      <c r="K30" s="99">
        <f>+'C12'!K30/('C8'!K30+'C10'!K30+'C12'!K30)*100</f>
        <v>0</v>
      </c>
      <c r="L30" s="99">
        <f>+'C12'!L30/('C8'!L30+'C10'!L30+'C12'!L30)*100</f>
        <v>0</v>
      </c>
      <c r="M30" s="114">
        <f>+'C12'!M30/('C8'!M30+'C10'!M30+'C12'!M30)*100</f>
        <v>0</v>
      </c>
    </row>
    <row r="31" spans="1:35" ht="15" customHeight="1" x14ac:dyDescent="0.25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14"/>
      <c r="M31" s="114"/>
      <c r="N31" s="85"/>
      <c r="O31" s="85"/>
    </row>
    <row r="32" spans="1:35" s="40" customFormat="1" ht="15" customHeight="1" x14ac:dyDescent="0.25">
      <c r="A32" s="45" t="s">
        <v>28</v>
      </c>
      <c r="B32" s="191">
        <f>+'C12'!B32/('C8'!B32+'C10'!B32+'C12'!B32)*100</f>
        <v>7.1325150547895619</v>
      </c>
      <c r="C32" s="191">
        <f>+'C12'!C32/('C8'!C32+'C10'!C32+'C12'!C32)*100</f>
        <v>7.0805374579603244</v>
      </c>
      <c r="D32" s="191">
        <f>+'C12'!D32/('C8'!D32+'C10'!D32+'C12'!D32)*100</f>
        <v>7.4047965443282893</v>
      </c>
      <c r="E32" s="191">
        <f>+'C12'!E32/('C8'!E32+'C10'!E32+'C12'!E32)*100</f>
        <v>8.197821768614288</v>
      </c>
      <c r="F32" s="191">
        <f>+'C12'!F32/('C8'!F32+'C10'!F32+'C12'!F32)*100</f>
        <v>7.3618719480455095</v>
      </c>
      <c r="G32" s="191">
        <f>+'C12'!G32/('C8'!G32+'C10'!G32+'C12'!G32)*100</f>
        <v>7.4642286483174543</v>
      </c>
      <c r="H32" s="191">
        <f>+'C12'!H32/('C8'!H32+'C10'!H32+'C12'!H32)*100</f>
        <v>7.7339901477832509</v>
      </c>
      <c r="I32" s="191">
        <f>+'C12'!I32/('C8'!I32+'C10'!I32+'C12'!I32)*100</f>
        <v>6.2744642546024743</v>
      </c>
      <c r="J32" s="191">
        <f>+'C12'!J32/('C8'!J32+'C10'!J32+'C12'!J32)*100</f>
        <v>0</v>
      </c>
      <c r="K32" s="191">
        <f>+'C12'!K32/('C8'!K32+'C10'!K32+'C12'!K32)*100</f>
        <v>0</v>
      </c>
      <c r="L32" s="144">
        <f>+'C12'!L32/('C8'!L32+'C10'!L32+'C12'!L32)*100</f>
        <v>0</v>
      </c>
      <c r="M32" s="144">
        <f>+'C12'!M32/('C8'!M32+'C10'!M32+'C12'!M32)*100</f>
        <v>0</v>
      </c>
    </row>
    <row r="33" spans="1:15" s="40" customFormat="1" ht="15" customHeight="1" x14ac:dyDescent="0.25">
      <c r="A33" s="214" t="s">
        <v>562</v>
      </c>
      <c r="B33" s="191">
        <f>+'C12'!B33/('C8'!B33+'C10'!B33+'C12'!B33)*100</f>
        <v>8.769754296920059</v>
      </c>
      <c r="C33" s="191">
        <f>+'C12'!C33/('C8'!C33+'C10'!C33+'C12'!C33)*100</f>
        <v>8.8738661646414521</v>
      </c>
      <c r="D33" s="191">
        <f>+'C12'!D33/('C8'!D33+'C10'!D33+'C12'!D33)*100</f>
        <v>9.2051717920980778</v>
      </c>
      <c r="E33" s="191">
        <f>+'C12'!E33/('C8'!E33+'C10'!E33+'C12'!E33)*100</f>
        <v>9.7131867610047973</v>
      </c>
      <c r="F33" s="191">
        <f>+'C12'!F33/('C8'!F33+'C10'!F33+'C12'!F33)*100</f>
        <v>9.3894591860890522</v>
      </c>
      <c r="G33" s="191">
        <f>+'C12'!G33/('C8'!G33+'C10'!G33+'C12'!G33)*100</f>
        <v>9.260065288356909</v>
      </c>
      <c r="H33" s="191">
        <f>+'C12'!H33/('C8'!H33+'C10'!H33+'C12'!H33)*100</f>
        <v>9.5570475747302179</v>
      </c>
      <c r="I33" s="191">
        <f>+'C12'!I33/('C8'!I33+'C10'!I33+'C12'!I33)*100</f>
        <v>7.6558715733973468</v>
      </c>
      <c r="J33" s="191">
        <f>+'C12'!J33/('C8'!J33+'C10'!J33+'C12'!J33)*100</f>
        <v>0</v>
      </c>
      <c r="K33" s="191">
        <f>+'C12'!K33/('C8'!K33+'C10'!K33+'C12'!K33)*100</f>
        <v>0</v>
      </c>
      <c r="L33" s="144">
        <f>+'C12'!L33/('C8'!L33+'C10'!L33+'C12'!L33)*100</f>
        <v>0</v>
      </c>
      <c r="M33" s="144">
        <f>+'C12'!M33/('C8'!M33+'C10'!M33+'C12'!M33)*100</f>
        <v>0</v>
      </c>
      <c r="N33" s="30"/>
      <c r="O33" s="30"/>
    </row>
    <row r="34" spans="1:15" ht="15" customHeight="1" x14ac:dyDescent="0.25">
      <c r="A34" s="215" t="s">
        <v>81</v>
      </c>
      <c r="B34" s="99">
        <f>+'C12'!B34/('C8'!B34+'C10'!B34+'C12'!B34)*100</f>
        <v>10.036110921850515</v>
      </c>
      <c r="C34" s="99">
        <f>+'C12'!C34/('C8'!C34+'C10'!C34+'C12'!C34)*100</f>
        <v>10.484581497797357</v>
      </c>
      <c r="D34" s="99">
        <f>+'C12'!D34/('C8'!D34+'C10'!D34+'C12'!D34)*100</f>
        <v>11.075459172383271</v>
      </c>
      <c r="E34" s="99">
        <f>+'C12'!E34/('C8'!E34+'C10'!E34+'C12'!E34)*100</f>
        <v>10.783574046130632</v>
      </c>
      <c r="F34" s="99">
        <f>+'C12'!F34/('C8'!F34+'C10'!F34+'C12'!F34)*100</f>
        <v>11.478567988441164</v>
      </c>
      <c r="G34" s="99">
        <f>+'C12'!G34/('C8'!G34+'C10'!G34+'C12'!G34)*100</f>
        <v>11.034061910573616</v>
      </c>
      <c r="H34" s="99">
        <f>+'C12'!H34/('C8'!H34+'C10'!H34+'C12'!H34)*100</f>
        <v>10.913864946629374</v>
      </c>
      <c r="I34" s="99">
        <f>+'C12'!I34/('C8'!I34+'C10'!I34+'C12'!I34)*100</f>
        <v>8.8780379536122513</v>
      </c>
      <c r="J34" s="99">
        <f>+'C12'!J34/('C8'!J34+'C10'!J34+'C12'!J34)*100</f>
        <v>0</v>
      </c>
      <c r="K34" s="99">
        <f>+'C12'!K34/('C8'!K34+'C10'!K34+'C12'!K34)*100</f>
        <v>0</v>
      </c>
      <c r="L34" s="114">
        <f>+'C12'!L34/('C8'!L34+'C10'!L34+'C12'!L34)*100</f>
        <v>0</v>
      </c>
      <c r="M34" s="114">
        <f>+'C12'!M34/('C8'!M34+'C10'!M34+'C12'!M34)*100</f>
        <v>0</v>
      </c>
    </row>
    <row r="35" spans="1:15" ht="15" customHeight="1" x14ac:dyDescent="0.25">
      <c r="A35" s="215" t="s">
        <v>82</v>
      </c>
      <c r="B35" s="99">
        <f>+'C12'!B35/('C8'!B35+'C10'!B35+'C12'!B35)*100</f>
        <v>9.7661131940724868</v>
      </c>
      <c r="C35" s="99">
        <f>+'C12'!C35/('C8'!C35+'C10'!C35+'C12'!C35)*100</f>
        <v>9.4605228643875154</v>
      </c>
      <c r="D35" s="99">
        <f>+'C12'!D35/('C8'!D35+'C10'!D35+'C12'!D35)*100</f>
        <v>9.8010507277581613</v>
      </c>
      <c r="E35" s="99">
        <f>+'C12'!E35/('C8'!E35+'C10'!E35+'C12'!E35)*100</f>
        <v>10.715804394046776</v>
      </c>
      <c r="F35" s="99">
        <f>+'C12'!F35/('C8'!F35+'C10'!F35+'C12'!F35)*100</f>
        <v>9.6770099625610762</v>
      </c>
      <c r="G35" s="99">
        <f>+'C12'!G35/('C8'!G35+'C10'!G35+'C12'!G35)*100</f>
        <v>9.86846453830392</v>
      </c>
      <c r="H35" s="99">
        <f>+'C12'!H35/('C8'!H35+'C10'!H35+'C12'!H35)*100</f>
        <v>10.509830056647784</v>
      </c>
      <c r="I35" s="99">
        <f>+'C12'!I35/('C8'!I35+'C10'!I35+'C12'!I35)*100</f>
        <v>8.8714854281679294</v>
      </c>
      <c r="J35" s="99">
        <f>+'C12'!J35/('C8'!J35+'C10'!J35+'C12'!J35)*100</f>
        <v>0</v>
      </c>
      <c r="K35" s="99">
        <f>+'C12'!K35/('C8'!K35+'C10'!K35+'C12'!K35)*100</f>
        <v>0</v>
      </c>
      <c r="L35" s="114">
        <f>+'C12'!L35/('C8'!L35+'C10'!L35+'C12'!L35)*100</f>
        <v>0</v>
      </c>
      <c r="M35" s="114">
        <f>+'C12'!M35/('C8'!M35+'C10'!M35+'C12'!M35)*100</f>
        <v>0</v>
      </c>
    </row>
    <row r="36" spans="1:15" ht="15" customHeight="1" x14ac:dyDescent="0.25">
      <c r="A36" s="215" t="s">
        <v>83</v>
      </c>
      <c r="B36" s="99">
        <f>+'C12'!B36/('C8'!B36+'C10'!B36+'C12'!B36)*100</f>
        <v>5.3882005229055361</v>
      </c>
      <c r="C36" s="99">
        <f>+'C12'!C36/('C8'!C36+'C10'!C36+'C12'!C36)*100</f>
        <v>5.4364989848860814</v>
      </c>
      <c r="D36" s="99">
        <f>+'C12'!D36/('C8'!D36+'C10'!D36+'C12'!D36)*100</f>
        <v>4.7488784330889589</v>
      </c>
      <c r="E36" s="99">
        <f>+'C12'!E36/('C8'!E36+'C10'!E36+'C12'!E36)*100</f>
        <v>6.1151079136690649</v>
      </c>
      <c r="F36" s="99">
        <f>+'C12'!F36/('C8'!F36+'C10'!F36+'C12'!F36)*100</f>
        <v>5.764911405041178</v>
      </c>
      <c r="G36" s="99">
        <f>+'C12'!G36/('C8'!G36+'C10'!G36+'C12'!G36)*100</f>
        <v>6.0414224306369677</v>
      </c>
      <c r="H36" s="99">
        <f>+'C12'!H36/('C8'!H36+'C10'!H36+'C12'!H36)*100</f>
        <v>6.5370884569615235</v>
      </c>
      <c r="I36" s="99">
        <f>+'C12'!I36/('C8'!I36+'C10'!I36+'C12'!I36)*100</f>
        <v>4.5186490005361106</v>
      </c>
      <c r="J36" s="99">
        <f>+'C12'!J36/('C8'!J36+'C10'!J36+'C12'!J36)*100</f>
        <v>0</v>
      </c>
      <c r="K36" s="99">
        <f>+'C12'!K36/('C8'!K36+'C10'!K36+'C12'!K36)*100</f>
        <v>0</v>
      </c>
      <c r="L36" s="114">
        <f>+'C12'!L36/('C8'!L36+'C10'!L36+'C12'!L36)*100</f>
        <v>0</v>
      </c>
      <c r="M36" s="114">
        <f>+'C12'!M36/('C8'!M36+'C10'!M36+'C12'!M36)*100</f>
        <v>0</v>
      </c>
    </row>
    <row r="37" spans="1:15" ht="15" customHeight="1" x14ac:dyDescent="0.25">
      <c r="A37" s="32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40"/>
      <c r="O37" s="40"/>
    </row>
    <row r="38" spans="1:15" s="40" customFormat="1" ht="15" customHeight="1" x14ac:dyDescent="0.25">
      <c r="A38" s="214" t="s">
        <v>563</v>
      </c>
      <c r="B38" s="191">
        <f>+'C12'!B38/('C8'!B38+'C10'!B38+'C12'!B38)*100</f>
        <v>4.9574745230250556</v>
      </c>
      <c r="C38" s="191">
        <f>+'C12'!C38/('C8'!C38+'C10'!C38+'C12'!C38)*100</f>
        <v>4.7072590691178133</v>
      </c>
      <c r="D38" s="191">
        <f>+'C12'!D38/('C8'!D38+'C10'!D38+'C12'!D38)*100</f>
        <v>4.8946026501957123</v>
      </c>
      <c r="E38" s="191">
        <f>+'C12'!E38/('C8'!E38+'C10'!E38+'C12'!E38)*100</f>
        <v>6.1307769537195975</v>
      </c>
      <c r="F38" s="191">
        <f>+'C12'!F38/('C8'!F38+'C10'!F38+'C12'!F38)*100</f>
        <v>4.6085508051082735</v>
      </c>
      <c r="G38" s="191">
        <f>+'C12'!G38/('C8'!G38+'C10'!G38+'C12'!G38)*100</f>
        <v>5.2511599216885241</v>
      </c>
      <c r="H38" s="191">
        <f>+'C12'!H38/('C8'!H38+'C10'!H38+'C12'!H38)*100</f>
        <v>5.5746568331539859</v>
      </c>
      <c r="I38" s="191">
        <f>+'C12'!I38/('C8'!I38+'C10'!I38+'C12'!I38)*100</f>
        <v>4.6401947360413818</v>
      </c>
      <c r="J38" s="144">
        <f>+'C12'!J38/('C8'!J38+'C10'!J38+'C12'!J38)*100</f>
        <v>0</v>
      </c>
      <c r="K38" s="191">
        <f>+'C12'!K38/('C8'!K38+'C10'!K38+'C12'!K38)*100</f>
        <v>0</v>
      </c>
      <c r="L38" s="144">
        <f>+'C12'!L38/('C8'!L38+'C10'!L38+'C12'!L38)*100</f>
        <v>0</v>
      </c>
      <c r="M38" s="144">
        <f>+'C12'!M38/('C8'!M38+'C10'!M38+'C12'!M38)*100</f>
        <v>0</v>
      </c>
      <c r="N38" s="30"/>
      <c r="O38" s="30"/>
    </row>
    <row r="39" spans="1:15" ht="15" customHeight="1" x14ac:dyDescent="0.25">
      <c r="A39" s="215" t="s">
        <v>84</v>
      </c>
      <c r="B39" s="99">
        <f>+'C12'!B39/('C8'!B39+'C10'!B39+'C12'!B39)*100</f>
        <v>6.679709334823924</v>
      </c>
      <c r="C39" s="99">
        <f>+'C12'!C39/('C8'!C39+'C10'!C39+'C12'!C39)*100</f>
        <v>6.4167132997575083</v>
      </c>
      <c r="D39" s="99">
        <f>+'C12'!D39/('C8'!D39+'C10'!D39+'C12'!D39)*100</f>
        <v>7.3053183393929144</v>
      </c>
      <c r="E39" s="99">
        <f>+'C12'!E39/('C8'!E39+'C10'!E39+'C12'!E39)*100</f>
        <v>8.8568257491675926</v>
      </c>
      <c r="F39" s="99">
        <f>+'C12'!F39/('C8'!F39+'C10'!F39+'C12'!F39)*100</f>
        <v>7.0859538784067091</v>
      </c>
      <c r="G39" s="99">
        <f>+'C12'!G39/('C8'!G39+'C10'!G39+'C12'!G39)*100</f>
        <v>7.3812455446827814</v>
      </c>
      <c r="H39" s="99">
        <f>+'C12'!H39/('C8'!H39+'C10'!H39+'C12'!H39)*100</f>
        <v>7.9238452772005097</v>
      </c>
      <c r="I39" s="99">
        <f>+'C12'!I39/('C8'!I39+'C10'!I39+'C12'!I39)*100</f>
        <v>6.9468043393020524</v>
      </c>
      <c r="J39" s="114">
        <f>+'C12'!J39/('C8'!J39+'C10'!J39+'C12'!J39)*100</f>
        <v>0</v>
      </c>
      <c r="K39" s="99">
        <f>+'C12'!K39/('C8'!K39+'C10'!K39+'C12'!K39)*100</f>
        <v>0</v>
      </c>
      <c r="L39" s="114">
        <f>+'C12'!L39/('C8'!L39+'C10'!L39+'C12'!L39)*100</f>
        <v>0</v>
      </c>
      <c r="M39" s="114">
        <f>+'C12'!M39/('C8'!M39+'C10'!M39+'C12'!M39)*100</f>
        <v>0</v>
      </c>
    </row>
    <row r="40" spans="1:15" ht="15" customHeight="1" x14ac:dyDescent="0.25">
      <c r="A40" s="215" t="s">
        <v>85</v>
      </c>
      <c r="B40" s="99">
        <f>+'C12'!B40/('C8'!B40+'C10'!B40+'C12'!B40)*100</f>
        <v>5.7875457875457874</v>
      </c>
      <c r="C40" s="99">
        <f>+'C12'!C40/('C8'!C40+'C10'!C40+'C12'!C40)*100</f>
        <v>4.5960328979196907</v>
      </c>
      <c r="D40" s="99">
        <f>+'C12'!D40/('C8'!D40+'C10'!D40+'C12'!D40)*100</f>
        <v>4.3247702097572471</v>
      </c>
      <c r="E40" s="99">
        <f>+'C12'!E40/('C8'!E40+'C10'!E40+'C12'!E40)*100</f>
        <v>5.2380447460502602</v>
      </c>
      <c r="F40" s="99">
        <f>+'C12'!F40/('C8'!F40+'C10'!F40+'C12'!F40)*100</f>
        <v>4.3745480838756325</v>
      </c>
      <c r="G40" s="99">
        <f>+'C12'!G40/('C8'!G40+'C10'!G40+'C12'!G40)*100</f>
        <v>4.89060489060489</v>
      </c>
      <c r="H40" s="99">
        <f>+'C12'!H40/('C8'!H40+'C10'!H40+'C12'!H40)*100</f>
        <v>5.408450704225352</v>
      </c>
      <c r="I40" s="99">
        <f>+'C12'!I40/('C8'!I40+'C10'!I40+'C12'!I40)*100</f>
        <v>4.1592777688215374</v>
      </c>
      <c r="J40" s="114">
        <f>+'C12'!J40/('C8'!J40+'C10'!J40+'C12'!J40)*100</f>
        <v>0</v>
      </c>
      <c r="K40" s="99">
        <f>+'C12'!K40/('C8'!K40+'C10'!K40+'C12'!K40)*100</f>
        <v>0</v>
      </c>
      <c r="L40" s="114">
        <f>+'C12'!L40/('C8'!L40+'C10'!L40+'C12'!L40)*100</f>
        <v>0</v>
      </c>
      <c r="M40" s="114">
        <f>+'C12'!M40/('C8'!M40+'C10'!M40+'C12'!M40)*100</f>
        <v>0</v>
      </c>
    </row>
    <row r="41" spans="1:15" ht="15" customHeight="1" thickBot="1" x14ac:dyDescent="0.3">
      <c r="A41" s="216" t="s">
        <v>86</v>
      </c>
      <c r="B41" s="102">
        <f>+'C12'!B41/('C8'!B41+'C10'!B41+'C12'!B41)*100</f>
        <v>1.434940094733909</v>
      </c>
      <c r="C41" s="102">
        <f>+'C12'!C41/('C8'!C41+'C10'!C41+'C12'!C41)*100</f>
        <v>2.3863484868684175</v>
      </c>
      <c r="D41" s="102">
        <f>+'C12'!D41/('C8'!D41+'C10'!D41+'C12'!D41)*100</f>
        <v>1.7520573400584019</v>
      </c>
      <c r="E41" s="102">
        <f>+'C12'!E41/('C8'!E41+'C10'!E41+'C12'!E41)*100</f>
        <v>2.5469675955112847</v>
      </c>
      <c r="F41" s="102">
        <f>+'C12'!F41/('C8'!F41+'C10'!F41+'C12'!F41)*100</f>
        <v>0.89315997738835495</v>
      </c>
      <c r="G41" s="102">
        <f>+'C12'!G41/('C8'!G41+'C10'!G41+'C12'!G41)*100</f>
        <v>2.440937163023233</v>
      </c>
      <c r="H41" s="102">
        <f>+'C12'!H41/('C8'!H41+'C10'!H41+'C12'!H41)*100</f>
        <v>2.5095269077051769</v>
      </c>
      <c r="I41" s="102">
        <f>+'C12'!I41/('C8'!I41+'C10'!I41+'C12'!I41)*100</f>
        <v>2.1398124467178175</v>
      </c>
      <c r="J41" s="102">
        <f>+'C12'!J41/('C8'!J41+'C10'!J41+'C12'!J41)*100</f>
        <v>0</v>
      </c>
      <c r="K41" s="102">
        <f>+'C12'!K41/('C8'!K41+'C10'!K41+'C12'!K41)*100</f>
        <v>0</v>
      </c>
      <c r="L41" s="102">
        <f>+'C12'!L41/('C8'!L41+'C10'!L41+'C12'!L41)*100</f>
        <v>0</v>
      </c>
      <c r="M41" s="102">
        <f>+'C12'!M41/('C8'!M41+'C10'!M41+'C12'!M41)*100</f>
        <v>0</v>
      </c>
    </row>
    <row r="42" spans="1:15" ht="15" customHeight="1" x14ac:dyDescent="0.25">
      <c r="A42" s="249" t="s">
        <v>465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  <row r="43" spans="1:15" ht="15" customHeight="1" x14ac:dyDescent="0.25">
      <c r="A43" s="40" t="s">
        <v>401</v>
      </c>
    </row>
    <row r="44" spans="1:15" ht="1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</sheetData>
  <mergeCells count="8">
    <mergeCell ref="N2:O3"/>
    <mergeCell ref="A6:M6"/>
    <mergeCell ref="A42:M42"/>
    <mergeCell ref="A1:M1"/>
    <mergeCell ref="A2:M2"/>
    <mergeCell ref="A3:M3"/>
    <mergeCell ref="A4:M4"/>
    <mergeCell ref="A5:M5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2" fitToHeight="3" orientation="landscape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topLeftCell="A13" workbookViewId="0">
      <selection activeCell="J27" sqref="J27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15"/>
      <c r="B11" s="245" t="s">
        <v>466</v>
      </c>
      <c r="C11" s="245"/>
      <c r="D11" s="245"/>
      <c r="E11" s="245"/>
      <c r="F11" s="245"/>
      <c r="G11" s="245"/>
      <c r="H11" s="15"/>
    </row>
    <row r="12" spans="1:10" ht="12.75" customHeight="1" x14ac:dyDescent="0.25">
      <c r="A12" s="15"/>
      <c r="B12" s="245"/>
      <c r="C12" s="245"/>
      <c r="D12" s="245"/>
      <c r="E12" s="245"/>
      <c r="F12" s="245"/>
      <c r="G12" s="245"/>
      <c r="H12" s="15"/>
    </row>
    <row r="13" spans="1:10" ht="12.75" customHeight="1" x14ac:dyDescent="0.25">
      <c r="A13" s="15"/>
      <c r="B13" s="245"/>
      <c r="C13" s="245"/>
      <c r="D13" s="245"/>
      <c r="E13" s="245"/>
      <c r="F13" s="245"/>
      <c r="G13" s="245"/>
      <c r="H13" s="15"/>
    </row>
    <row r="14" spans="1:10" ht="12.75" customHeight="1" x14ac:dyDescent="0.25">
      <c r="A14" s="15"/>
      <c r="B14" s="245"/>
      <c r="C14" s="245"/>
      <c r="D14" s="245"/>
      <c r="E14" s="245"/>
      <c r="F14" s="245"/>
      <c r="G14" s="245"/>
      <c r="H14" s="15"/>
    </row>
    <row r="15" spans="1:10" ht="15" customHeight="1" x14ac:dyDescent="0.25">
      <c r="A15" s="15"/>
      <c r="B15" s="245"/>
      <c r="C15" s="245"/>
      <c r="D15" s="245"/>
      <c r="E15" s="245"/>
      <c r="F15" s="245"/>
      <c r="G15" s="245"/>
      <c r="H15" s="15"/>
    </row>
    <row r="16" spans="1:10" ht="12.75" customHeight="1" x14ac:dyDescent="0.25">
      <c r="A16" s="15"/>
      <c r="B16" s="245"/>
      <c r="C16" s="245"/>
      <c r="D16" s="245"/>
      <c r="E16" s="245"/>
      <c r="F16" s="245"/>
      <c r="G16" s="245"/>
      <c r="H16" s="15"/>
    </row>
    <row r="17" spans="1:8" ht="12.75" customHeight="1" x14ac:dyDescent="0.25">
      <c r="A17" s="15"/>
      <c r="B17" s="245"/>
      <c r="C17" s="245"/>
      <c r="D17" s="245"/>
      <c r="E17" s="245"/>
      <c r="F17" s="245"/>
      <c r="G17" s="245"/>
      <c r="H17" s="15"/>
    </row>
    <row r="18" spans="1:8" ht="12.75" customHeight="1" x14ac:dyDescent="0.25">
      <c r="A18" s="15"/>
      <c r="B18" s="245"/>
      <c r="C18" s="245"/>
      <c r="D18" s="245"/>
      <c r="E18" s="245"/>
      <c r="F18" s="245"/>
      <c r="G18" s="245"/>
      <c r="H18" s="15"/>
    </row>
    <row r="19" spans="1:8" ht="12.75" customHeight="1" x14ac:dyDescent="0.25">
      <c r="A19" s="15"/>
      <c r="B19" s="245"/>
      <c r="C19" s="245"/>
      <c r="D19" s="245"/>
      <c r="E19" s="245"/>
      <c r="F19" s="245"/>
      <c r="G19" s="245"/>
      <c r="H19" s="15"/>
    </row>
    <row r="20" spans="1:8" ht="12.75" customHeight="1" x14ac:dyDescent="0.25">
      <c r="A20" s="15"/>
      <c r="B20" s="245"/>
      <c r="C20" s="245"/>
      <c r="D20" s="245"/>
      <c r="E20" s="245"/>
      <c r="F20" s="245"/>
      <c r="G20" s="245"/>
      <c r="H20" s="15"/>
    </row>
    <row r="21" spans="1:8" ht="12.75" customHeight="1" x14ac:dyDescent="0.25">
      <c r="A21" s="15"/>
      <c r="B21" s="245"/>
      <c r="C21" s="245"/>
      <c r="D21" s="245"/>
      <c r="E21" s="245"/>
      <c r="F21" s="245"/>
      <c r="G21" s="245"/>
      <c r="H21" s="15"/>
    </row>
    <row r="22" spans="1:8" ht="12.75" customHeight="1" x14ac:dyDescent="0.25">
      <c r="A22" s="15"/>
      <c r="B22" s="245"/>
      <c r="C22" s="245"/>
      <c r="D22" s="245"/>
      <c r="E22" s="245"/>
      <c r="F22" s="245"/>
      <c r="G22" s="245"/>
      <c r="H22" s="15"/>
    </row>
    <row r="23" spans="1:8" ht="12.75" customHeight="1" x14ac:dyDescent="0.25">
      <c r="A23" s="15"/>
      <c r="B23" s="245"/>
      <c r="C23" s="245"/>
      <c r="D23" s="245"/>
      <c r="E23" s="245"/>
      <c r="F23" s="245"/>
      <c r="G23" s="245"/>
      <c r="H23" s="15"/>
    </row>
    <row r="24" spans="1:8" ht="12.75" customHeight="1" x14ac:dyDescent="0.25">
      <c r="A24" s="15"/>
      <c r="B24" s="245"/>
      <c r="C24" s="245"/>
      <c r="D24" s="245"/>
      <c r="E24" s="245"/>
      <c r="F24" s="245"/>
      <c r="G24" s="245"/>
      <c r="H24" s="15"/>
    </row>
    <row r="25" spans="1:8" ht="12.75" customHeight="1" x14ac:dyDescent="0.25">
      <c r="A25" s="15"/>
      <c r="B25" s="245"/>
      <c r="C25" s="245"/>
      <c r="D25" s="245"/>
      <c r="E25" s="245"/>
      <c r="F25" s="245"/>
      <c r="G25" s="245"/>
      <c r="H25" s="15"/>
    </row>
    <row r="26" spans="1:8" ht="12.75" customHeight="1" x14ac:dyDescent="0.25">
      <c r="A26" s="15"/>
      <c r="B26" s="245"/>
      <c r="C26" s="245"/>
      <c r="D26" s="245"/>
      <c r="E26" s="245"/>
      <c r="F26" s="245"/>
      <c r="G26" s="245"/>
      <c r="H26" s="1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B11:G26"/>
    <mergeCell ref="I2:J3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7"/>
  <sheetViews>
    <sheetView showGridLines="0" zoomScale="90" zoomScaleNormal="90" zoomScaleSheetLayoutView="100" workbookViewId="0">
      <selection activeCell="AC11" sqref="AC11"/>
    </sheetView>
  </sheetViews>
  <sheetFormatPr baseColWidth="10" defaultRowHeight="15" customHeight="1" x14ac:dyDescent="0.25"/>
  <cols>
    <col min="1" max="1" width="15.7109375" style="53" customWidth="1"/>
    <col min="2" max="4" width="8.7109375" style="53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8" width="7.5703125" style="53" bestFit="1" customWidth="1"/>
    <col min="29" max="30" width="10.7109375" style="53" customWidth="1"/>
    <col min="31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2" s="81" customFormat="1" ht="15" customHeight="1" x14ac:dyDescent="0.25">
      <c r="A1" s="261" t="s">
        <v>188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128"/>
      <c r="AE1" s="30"/>
    </row>
    <row r="2" spans="1:32" s="81" customFormat="1" ht="15" customHeight="1" x14ac:dyDescent="0.25">
      <c r="A2" s="260" t="s">
        <v>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32</v>
      </c>
      <c r="G6" s="256"/>
      <c r="H6" s="256"/>
      <c r="I6" s="111"/>
      <c r="J6" s="256" t="s">
        <v>33</v>
      </c>
      <c r="K6" s="256"/>
      <c r="L6" s="256"/>
      <c r="M6" s="111"/>
      <c r="N6" s="256" t="s">
        <v>34</v>
      </c>
      <c r="O6" s="256"/>
      <c r="P6" s="256"/>
      <c r="Q6" s="111"/>
      <c r="R6" s="256" t="s">
        <v>35</v>
      </c>
      <c r="S6" s="256"/>
      <c r="T6" s="256"/>
      <c r="U6" s="111"/>
      <c r="V6" s="256" t="s">
        <v>36</v>
      </c>
      <c r="W6" s="256"/>
      <c r="X6" s="256"/>
      <c r="Y6" s="111"/>
      <c r="Z6" s="256" t="s">
        <v>37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59"/>
      <c r="B8" s="58"/>
      <c r="C8" s="58"/>
      <c r="D8" s="58"/>
      <c r="E8" s="50"/>
      <c r="F8" s="58"/>
      <c r="G8" s="58"/>
      <c r="H8" s="58"/>
      <c r="I8" s="50"/>
      <c r="J8" s="58"/>
      <c r="K8" s="58"/>
      <c r="L8" s="58"/>
      <c r="M8" s="50"/>
      <c r="N8" s="58"/>
      <c r="O8" s="58"/>
      <c r="P8" s="58"/>
      <c r="Q8" s="50"/>
      <c r="R8" s="58"/>
      <c r="S8" s="58"/>
      <c r="T8" s="58"/>
      <c r="U8" s="50"/>
      <c r="V8" s="58"/>
      <c r="W8" s="58"/>
      <c r="X8" s="58"/>
      <c r="Y8" s="50"/>
      <c r="Z8" s="58"/>
      <c r="AA8" s="58"/>
      <c r="AB8" s="58"/>
    </row>
    <row r="9" spans="1:32" ht="15" customHeight="1" x14ac:dyDescent="0.25">
      <c r="A9" s="60" t="s">
        <v>8</v>
      </c>
      <c r="B9" s="120">
        <f>+B15+B21</f>
        <v>456740</v>
      </c>
      <c r="C9" s="120">
        <f t="shared" ref="B9:D12" si="0">+C15+C21</f>
        <v>234742</v>
      </c>
      <c r="D9" s="120">
        <f t="shared" si="0"/>
        <v>221998</v>
      </c>
      <c r="E9" s="120"/>
      <c r="F9" s="120">
        <f t="shared" ref="F9:H12" si="1">+F15+F21</f>
        <v>71399</v>
      </c>
      <c r="G9" s="120">
        <f t="shared" si="1"/>
        <v>36561</v>
      </c>
      <c r="H9" s="120">
        <f t="shared" si="1"/>
        <v>34838</v>
      </c>
      <c r="I9" s="120"/>
      <c r="J9" s="120">
        <f t="shared" ref="J9:L12" si="2">+J15+J21</f>
        <v>71906</v>
      </c>
      <c r="K9" s="120">
        <f t="shared" si="2"/>
        <v>36924</v>
      </c>
      <c r="L9" s="120">
        <f t="shared" si="2"/>
        <v>34982</v>
      </c>
      <c r="M9" s="120"/>
      <c r="N9" s="120">
        <f t="shared" ref="N9:P12" si="3">+N15+N21</f>
        <v>87123</v>
      </c>
      <c r="O9" s="120">
        <f t="shared" si="3"/>
        <v>45047</v>
      </c>
      <c r="P9" s="120">
        <f t="shared" si="3"/>
        <v>42076</v>
      </c>
      <c r="Q9" s="120"/>
      <c r="R9" s="120">
        <f t="shared" ref="R9:T12" si="4">+R15+R21</f>
        <v>78902</v>
      </c>
      <c r="S9" s="120">
        <f t="shared" si="4"/>
        <v>40302</v>
      </c>
      <c r="T9" s="120">
        <f t="shared" si="4"/>
        <v>38600</v>
      </c>
      <c r="U9" s="120"/>
      <c r="V9" s="120">
        <f t="shared" ref="V9:X12" si="5">+V15+V21</f>
        <v>73061</v>
      </c>
      <c r="W9" s="120">
        <f t="shared" si="5"/>
        <v>37642</v>
      </c>
      <c r="X9" s="120">
        <f t="shared" si="5"/>
        <v>35419</v>
      </c>
      <c r="Y9" s="120"/>
      <c r="Z9" s="120">
        <f t="shared" ref="Z9:AB12" si="6">+Z15+Z21</f>
        <v>74349</v>
      </c>
      <c r="AA9" s="120">
        <f t="shared" si="6"/>
        <v>38266</v>
      </c>
      <c r="AB9" s="120">
        <f t="shared" si="6"/>
        <v>36083</v>
      </c>
    </row>
    <row r="10" spans="1:32" ht="15" customHeight="1" x14ac:dyDescent="0.25">
      <c r="A10" s="68" t="s">
        <v>41</v>
      </c>
      <c r="B10" s="121">
        <f t="shared" si="0"/>
        <v>415651</v>
      </c>
      <c r="C10" s="121">
        <f t="shared" si="0"/>
        <v>213994</v>
      </c>
      <c r="D10" s="121">
        <f t="shared" si="0"/>
        <v>201657</v>
      </c>
      <c r="E10" s="121"/>
      <c r="F10" s="121">
        <f t="shared" si="1"/>
        <v>64427</v>
      </c>
      <c r="G10" s="121">
        <f t="shared" si="1"/>
        <v>33023</v>
      </c>
      <c r="H10" s="121">
        <f t="shared" si="1"/>
        <v>31404</v>
      </c>
      <c r="I10" s="121"/>
      <c r="J10" s="121">
        <f t="shared" si="2"/>
        <v>65088</v>
      </c>
      <c r="K10" s="121">
        <f t="shared" si="2"/>
        <v>33502</v>
      </c>
      <c r="L10" s="121">
        <f t="shared" si="2"/>
        <v>31586</v>
      </c>
      <c r="M10" s="121"/>
      <c r="N10" s="121">
        <f t="shared" si="3"/>
        <v>80030</v>
      </c>
      <c r="O10" s="121">
        <f t="shared" si="3"/>
        <v>41452</v>
      </c>
      <c r="P10" s="121">
        <f t="shared" si="3"/>
        <v>38578</v>
      </c>
      <c r="Q10" s="121"/>
      <c r="R10" s="121">
        <f t="shared" si="4"/>
        <v>71959</v>
      </c>
      <c r="S10" s="121">
        <f t="shared" si="4"/>
        <v>36850</v>
      </c>
      <c r="T10" s="121">
        <f t="shared" si="4"/>
        <v>35109</v>
      </c>
      <c r="U10" s="121"/>
      <c r="V10" s="121">
        <f t="shared" si="5"/>
        <v>66614</v>
      </c>
      <c r="W10" s="121">
        <f t="shared" si="5"/>
        <v>34384</v>
      </c>
      <c r="X10" s="121">
        <f t="shared" si="5"/>
        <v>32230</v>
      </c>
      <c r="Y10" s="121"/>
      <c r="Z10" s="121">
        <f t="shared" si="6"/>
        <v>67533</v>
      </c>
      <c r="AA10" s="121">
        <f t="shared" si="6"/>
        <v>34783</v>
      </c>
      <c r="AB10" s="121">
        <f t="shared" si="6"/>
        <v>32750</v>
      </c>
    </row>
    <row r="11" spans="1:32" ht="15" customHeight="1" x14ac:dyDescent="0.25">
      <c r="A11" s="68" t="s">
        <v>42</v>
      </c>
      <c r="B11" s="121">
        <f t="shared" si="0"/>
        <v>36308</v>
      </c>
      <c r="C11" s="121">
        <f t="shared" si="0"/>
        <v>18543</v>
      </c>
      <c r="D11" s="121">
        <f t="shared" si="0"/>
        <v>17765</v>
      </c>
      <c r="E11" s="121"/>
      <c r="F11" s="121">
        <f t="shared" si="1"/>
        <v>6247</v>
      </c>
      <c r="G11" s="121">
        <f t="shared" si="1"/>
        <v>3203</v>
      </c>
      <c r="H11" s="121">
        <f t="shared" si="1"/>
        <v>3044</v>
      </c>
      <c r="I11" s="121"/>
      <c r="J11" s="121">
        <f t="shared" si="2"/>
        <v>6080</v>
      </c>
      <c r="K11" s="121">
        <f t="shared" si="2"/>
        <v>3090</v>
      </c>
      <c r="L11" s="121">
        <f t="shared" si="2"/>
        <v>2990</v>
      </c>
      <c r="M11" s="121"/>
      <c r="N11" s="121">
        <f t="shared" si="3"/>
        <v>6284</v>
      </c>
      <c r="O11" s="121">
        <f t="shared" si="3"/>
        <v>3211</v>
      </c>
      <c r="P11" s="121">
        <f t="shared" si="3"/>
        <v>3073</v>
      </c>
      <c r="Q11" s="121"/>
      <c r="R11" s="121">
        <f t="shared" si="4"/>
        <v>6063</v>
      </c>
      <c r="S11" s="121">
        <f t="shared" si="4"/>
        <v>3041</v>
      </c>
      <c r="T11" s="121">
        <f t="shared" si="4"/>
        <v>3022</v>
      </c>
      <c r="U11" s="121"/>
      <c r="V11" s="121">
        <f t="shared" si="5"/>
        <v>5663</v>
      </c>
      <c r="W11" s="121">
        <f t="shared" si="5"/>
        <v>2904</v>
      </c>
      <c r="X11" s="121">
        <f t="shared" si="5"/>
        <v>2759</v>
      </c>
      <c r="Y11" s="121"/>
      <c r="Z11" s="121">
        <f t="shared" si="6"/>
        <v>5971</v>
      </c>
      <c r="AA11" s="121">
        <f t="shared" si="6"/>
        <v>3094</v>
      </c>
      <c r="AB11" s="121">
        <f t="shared" si="6"/>
        <v>2877</v>
      </c>
    </row>
    <row r="12" spans="1:32" ht="15" customHeight="1" x14ac:dyDescent="0.25">
      <c r="A12" s="68" t="s">
        <v>194</v>
      </c>
      <c r="B12" s="121">
        <f t="shared" si="0"/>
        <v>4781</v>
      </c>
      <c r="C12" s="121">
        <f t="shared" si="0"/>
        <v>2205</v>
      </c>
      <c r="D12" s="121">
        <f t="shared" si="0"/>
        <v>2576</v>
      </c>
      <c r="E12" s="121"/>
      <c r="F12" s="37">
        <f t="shared" si="1"/>
        <v>725</v>
      </c>
      <c r="G12" s="37">
        <f t="shared" si="1"/>
        <v>335</v>
      </c>
      <c r="H12" s="37">
        <f t="shared" si="1"/>
        <v>390</v>
      </c>
      <c r="I12" s="37"/>
      <c r="J12" s="37">
        <f t="shared" si="2"/>
        <v>738</v>
      </c>
      <c r="K12" s="37">
        <f t="shared" si="2"/>
        <v>332</v>
      </c>
      <c r="L12" s="37">
        <f t="shared" si="2"/>
        <v>406</v>
      </c>
      <c r="M12" s="37"/>
      <c r="N12" s="37">
        <f t="shared" si="3"/>
        <v>809</v>
      </c>
      <c r="O12" s="37">
        <f t="shared" si="3"/>
        <v>384</v>
      </c>
      <c r="P12" s="37">
        <f t="shared" si="3"/>
        <v>425</v>
      </c>
      <c r="Q12" s="37"/>
      <c r="R12" s="37">
        <f t="shared" si="4"/>
        <v>880</v>
      </c>
      <c r="S12" s="37">
        <f t="shared" si="4"/>
        <v>411</v>
      </c>
      <c r="T12" s="37">
        <f t="shared" si="4"/>
        <v>469</v>
      </c>
      <c r="U12" s="37"/>
      <c r="V12" s="37">
        <f t="shared" si="5"/>
        <v>784</v>
      </c>
      <c r="W12" s="37">
        <f t="shared" si="5"/>
        <v>354</v>
      </c>
      <c r="X12" s="37">
        <f t="shared" si="5"/>
        <v>430</v>
      </c>
      <c r="Y12" s="37"/>
      <c r="Z12" s="37">
        <f t="shared" si="6"/>
        <v>845</v>
      </c>
      <c r="AA12" s="37">
        <f t="shared" si="6"/>
        <v>389</v>
      </c>
      <c r="AB12" s="37">
        <f t="shared" si="6"/>
        <v>456</v>
      </c>
    </row>
    <row r="13" spans="1:32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32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64"/>
      <c r="AA14" s="64"/>
      <c r="AB14" s="64"/>
    </row>
    <row r="15" spans="1:32" ht="15" customHeight="1" x14ac:dyDescent="0.25">
      <c r="A15" s="67" t="s">
        <v>8</v>
      </c>
      <c r="B15" s="120">
        <f>+B16+B17+B18</f>
        <v>317761</v>
      </c>
      <c r="C15" s="120">
        <f t="shared" ref="C15:D15" si="7">+C16+C17+C18</f>
        <v>162824</v>
      </c>
      <c r="D15" s="120">
        <f t="shared" si="7"/>
        <v>154937</v>
      </c>
      <c r="E15" s="120"/>
      <c r="F15" s="120">
        <f>+F16+F17+F18</f>
        <v>49414</v>
      </c>
      <c r="G15" s="120">
        <f t="shared" ref="G15:H15" si="8">+G16+G17+G18</f>
        <v>25223</v>
      </c>
      <c r="H15" s="120">
        <f t="shared" si="8"/>
        <v>24191</v>
      </c>
      <c r="I15" s="120"/>
      <c r="J15" s="120">
        <f>+J16+J17+J18</f>
        <v>49785</v>
      </c>
      <c r="K15" s="120">
        <f t="shared" ref="K15:L15" si="9">+K16+K17+K18</f>
        <v>25537</v>
      </c>
      <c r="L15" s="120">
        <f t="shared" si="9"/>
        <v>24248</v>
      </c>
      <c r="M15" s="120"/>
      <c r="N15" s="120">
        <f>+N16+N17+N18</f>
        <v>60392</v>
      </c>
      <c r="O15" s="120">
        <f t="shared" ref="O15:P15" si="10">+O16+O17+O18</f>
        <v>31076</v>
      </c>
      <c r="P15" s="120">
        <f t="shared" si="10"/>
        <v>29316</v>
      </c>
      <c r="Q15" s="120"/>
      <c r="R15" s="120">
        <f>+R16+R17+R18</f>
        <v>54595</v>
      </c>
      <c r="S15" s="120">
        <f t="shared" ref="S15:T15" si="11">+S16+S17+S18</f>
        <v>27905</v>
      </c>
      <c r="T15" s="120">
        <f t="shared" si="11"/>
        <v>26690</v>
      </c>
      <c r="U15" s="120"/>
      <c r="V15" s="120">
        <f>+V16+V17+V18</f>
        <v>51155</v>
      </c>
      <c r="W15" s="120">
        <f t="shared" ref="W15:X15" si="12">+W16+W17+W18</f>
        <v>26259</v>
      </c>
      <c r="X15" s="120">
        <f t="shared" si="12"/>
        <v>24896</v>
      </c>
      <c r="Y15" s="120"/>
      <c r="Z15" s="120">
        <f>+Z16+Z17+Z18</f>
        <v>52420</v>
      </c>
      <c r="AA15" s="120">
        <f t="shared" ref="AA15:AB15" si="13">+AA16+AA17+AA18</f>
        <v>26824</v>
      </c>
      <c r="AB15" s="120">
        <f t="shared" si="13"/>
        <v>25596</v>
      </c>
    </row>
    <row r="16" spans="1:32" ht="15" customHeight="1" x14ac:dyDescent="0.25">
      <c r="A16" s="68" t="s">
        <v>41</v>
      </c>
      <c r="B16" s="121">
        <v>278407</v>
      </c>
      <c r="C16" s="121">
        <v>142925</v>
      </c>
      <c r="D16" s="121">
        <v>135482</v>
      </c>
      <c r="E16" s="121"/>
      <c r="F16" s="121">
        <v>42746</v>
      </c>
      <c r="G16" s="121">
        <v>21842</v>
      </c>
      <c r="H16" s="121">
        <v>20904</v>
      </c>
      <c r="I16" s="121"/>
      <c r="J16" s="121">
        <v>43275</v>
      </c>
      <c r="K16" s="121">
        <v>22263</v>
      </c>
      <c r="L16" s="121">
        <v>21012</v>
      </c>
      <c r="M16" s="121"/>
      <c r="N16" s="121">
        <v>53592</v>
      </c>
      <c r="O16" s="121">
        <v>27629</v>
      </c>
      <c r="P16" s="121">
        <v>25963</v>
      </c>
      <c r="Q16" s="121"/>
      <c r="R16" s="121">
        <v>47936</v>
      </c>
      <c r="S16" s="121">
        <v>24590</v>
      </c>
      <c r="T16" s="121">
        <v>23346</v>
      </c>
      <c r="U16" s="121"/>
      <c r="V16" s="121">
        <v>44981</v>
      </c>
      <c r="W16" s="121">
        <v>23130</v>
      </c>
      <c r="X16" s="121">
        <v>21851</v>
      </c>
      <c r="Y16" s="121"/>
      <c r="Z16" s="121">
        <v>45877</v>
      </c>
      <c r="AA16" s="121">
        <v>23471</v>
      </c>
      <c r="AB16" s="121">
        <v>22406</v>
      </c>
    </row>
    <row r="17" spans="1:28" ht="15" customHeight="1" x14ac:dyDescent="0.25">
      <c r="A17" s="68" t="s">
        <v>42</v>
      </c>
      <c r="B17" s="121">
        <v>34573</v>
      </c>
      <c r="C17" s="121">
        <v>17694</v>
      </c>
      <c r="D17" s="121">
        <v>16879</v>
      </c>
      <c r="E17" s="121"/>
      <c r="F17" s="121">
        <v>5943</v>
      </c>
      <c r="G17" s="121">
        <v>3046</v>
      </c>
      <c r="H17" s="121">
        <v>2897</v>
      </c>
      <c r="I17" s="121"/>
      <c r="J17" s="121">
        <v>5772</v>
      </c>
      <c r="K17" s="121">
        <v>2942</v>
      </c>
      <c r="L17" s="121">
        <v>2830</v>
      </c>
      <c r="M17" s="121"/>
      <c r="N17" s="121">
        <v>5991</v>
      </c>
      <c r="O17" s="121">
        <v>3063</v>
      </c>
      <c r="P17" s="121">
        <v>2928</v>
      </c>
      <c r="Q17" s="121"/>
      <c r="R17" s="121">
        <v>5779</v>
      </c>
      <c r="S17" s="121">
        <v>2904</v>
      </c>
      <c r="T17" s="121">
        <v>2875</v>
      </c>
      <c r="U17" s="121"/>
      <c r="V17" s="121">
        <v>5390</v>
      </c>
      <c r="W17" s="121">
        <v>2775</v>
      </c>
      <c r="X17" s="121">
        <v>2615</v>
      </c>
      <c r="Y17" s="121"/>
      <c r="Z17" s="121">
        <v>5698</v>
      </c>
      <c r="AA17" s="121">
        <v>2964</v>
      </c>
      <c r="AB17" s="121">
        <v>2734</v>
      </c>
    </row>
    <row r="18" spans="1:28" ht="15" customHeight="1" x14ac:dyDescent="0.25">
      <c r="A18" s="68" t="s">
        <v>194</v>
      </c>
      <c r="B18" s="121">
        <v>4781</v>
      </c>
      <c r="C18" s="121">
        <v>2205</v>
      </c>
      <c r="D18" s="121">
        <v>2576</v>
      </c>
      <c r="E18" s="121"/>
      <c r="F18" s="37">
        <v>725</v>
      </c>
      <c r="G18" s="37">
        <v>335</v>
      </c>
      <c r="H18" s="37">
        <v>390</v>
      </c>
      <c r="I18" s="37"/>
      <c r="J18" s="37">
        <v>738</v>
      </c>
      <c r="K18" s="37">
        <v>332</v>
      </c>
      <c r="L18" s="37">
        <v>406</v>
      </c>
      <c r="M18" s="37"/>
      <c r="N18" s="37">
        <v>809</v>
      </c>
      <c r="O18" s="37">
        <v>384</v>
      </c>
      <c r="P18" s="37">
        <v>425</v>
      </c>
      <c r="Q18" s="37"/>
      <c r="R18" s="37">
        <v>880</v>
      </c>
      <c r="S18" s="37">
        <v>411</v>
      </c>
      <c r="T18" s="37">
        <v>469</v>
      </c>
      <c r="U18" s="37"/>
      <c r="V18" s="37">
        <v>784</v>
      </c>
      <c r="W18" s="37">
        <v>354</v>
      </c>
      <c r="X18" s="37">
        <v>430</v>
      </c>
      <c r="Y18" s="37"/>
      <c r="Z18" s="37">
        <v>845</v>
      </c>
      <c r="AA18" s="37">
        <v>389</v>
      </c>
      <c r="AB18" s="37">
        <v>456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5" customHeight="1" x14ac:dyDescent="0.25">
      <c r="A21" s="67" t="s">
        <v>8</v>
      </c>
      <c r="B21" s="120">
        <f>+B22+B23+B24</f>
        <v>138979</v>
      </c>
      <c r="C21" s="120">
        <f t="shared" ref="C21:D21" si="14">+C22+C23+C24</f>
        <v>71918</v>
      </c>
      <c r="D21" s="120">
        <f t="shared" si="14"/>
        <v>67061</v>
      </c>
      <c r="E21" s="120"/>
      <c r="F21" s="120">
        <f>+F22+F23+F24</f>
        <v>21985</v>
      </c>
      <c r="G21" s="120">
        <f t="shared" ref="G21:H21" si="15">+G22+G23+G24</f>
        <v>11338</v>
      </c>
      <c r="H21" s="120">
        <f t="shared" si="15"/>
        <v>10647</v>
      </c>
      <c r="I21" s="120"/>
      <c r="J21" s="120">
        <f>+J22+J23+J24</f>
        <v>22121</v>
      </c>
      <c r="K21" s="120">
        <f t="shared" ref="K21:L21" si="16">+K22+K23+K24</f>
        <v>11387</v>
      </c>
      <c r="L21" s="120">
        <f t="shared" si="16"/>
        <v>10734</v>
      </c>
      <c r="M21" s="120"/>
      <c r="N21" s="120">
        <f>+N22+N23+N24</f>
        <v>26731</v>
      </c>
      <c r="O21" s="120">
        <f t="shared" ref="O21:P21" si="17">+O22+O23+O24</f>
        <v>13971</v>
      </c>
      <c r="P21" s="120">
        <f t="shared" si="17"/>
        <v>12760</v>
      </c>
      <c r="Q21" s="120"/>
      <c r="R21" s="120">
        <f>+R22+R23+R24</f>
        <v>24307</v>
      </c>
      <c r="S21" s="120">
        <f t="shared" ref="S21:T21" si="18">+S22+S23+S24</f>
        <v>12397</v>
      </c>
      <c r="T21" s="120">
        <f t="shared" si="18"/>
        <v>11910</v>
      </c>
      <c r="U21" s="120"/>
      <c r="V21" s="120">
        <f>+V22+V23+V24</f>
        <v>21906</v>
      </c>
      <c r="W21" s="120">
        <f t="shared" ref="W21:X21" si="19">+W22+W23+W24</f>
        <v>11383</v>
      </c>
      <c r="X21" s="120">
        <f t="shared" si="19"/>
        <v>10523</v>
      </c>
      <c r="Y21" s="120"/>
      <c r="Z21" s="120">
        <f>+Z22+Z23+Z24</f>
        <v>21929</v>
      </c>
      <c r="AA21" s="120">
        <f t="shared" ref="AA21:AB21" si="20">+AA22+AA23+AA24</f>
        <v>11442</v>
      </c>
      <c r="AB21" s="120">
        <f t="shared" si="20"/>
        <v>10487</v>
      </c>
    </row>
    <row r="22" spans="1:28" ht="15" customHeight="1" x14ac:dyDescent="0.25">
      <c r="A22" s="68" t="s">
        <v>41</v>
      </c>
      <c r="B22" s="121">
        <v>137244</v>
      </c>
      <c r="C22" s="121">
        <v>71069</v>
      </c>
      <c r="D22" s="121">
        <v>66175</v>
      </c>
      <c r="E22" s="121"/>
      <c r="F22" s="121">
        <v>21681</v>
      </c>
      <c r="G22" s="121">
        <v>11181</v>
      </c>
      <c r="H22" s="121">
        <v>10500</v>
      </c>
      <c r="I22" s="121"/>
      <c r="J22" s="121">
        <v>21813</v>
      </c>
      <c r="K22" s="121">
        <v>11239</v>
      </c>
      <c r="L22" s="121">
        <v>10574</v>
      </c>
      <c r="M22" s="121"/>
      <c r="N22" s="121">
        <v>26438</v>
      </c>
      <c r="O22" s="121">
        <v>13823</v>
      </c>
      <c r="P22" s="121">
        <v>12615</v>
      </c>
      <c r="Q22" s="121"/>
      <c r="R22" s="121">
        <v>24023</v>
      </c>
      <c r="S22" s="121">
        <v>12260</v>
      </c>
      <c r="T22" s="121">
        <v>11763</v>
      </c>
      <c r="U22" s="121"/>
      <c r="V22" s="121">
        <v>21633</v>
      </c>
      <c r="W22" s="121">
        <v>11254</v>
      </c>
      <c r="X22" s="121">
        <v>10379</v>
      </c>
      <c r="Y22" s="121"/>
      <c r="Z22" s="121">
        <v>21656</v>
      </c>
      <c r="AA22" s="121">
        <v>11312</v>
      </c>
      <c r="AB22" s="121">
        <v>10344</v>
      </c>
    </row>
    <row r="23" spans="1:28" ht="15" customHeight="1" x14ac:dyDescent="0.25">
      <c r="A23" s="68" t="s">
        <v>42</v>
      </c>
      <c r="B23" s="121">
        <v>1735</v>
      </c>
      <c r="C23" s="121">
        <v>849</v>
      </c>
      <c r="D23" s="121">
        <v>886</v>
      </c>
      <c r="E23" s="121"/>
      <c r="F23" s="37">
        <v>304</v>
      </c>
      <c r="G23" s="37">
        <v>157</v>
      </c>
      <c r="H23" s="37">
        <v>147</v>
      </c>
      <c r="I23" s="37"/>
      <c r="J23" s="37">
        <v>308</v>
      </c>
      <c r="K23" s="37">
        <v>148</v>
      </c>
      <c r="L23" s="37">
        <v>160</v>
      </c>
      <c r="M23" s="37"/>
      <c r="N23" s="37">
        <v>293</v>
      </c>
      <c r="O23" s="37">
        <v>148</v>
      </c>
      <c r="P23" s="37">
        <v>145</v>
      </c>
      <c r="Q23" s="37"/>
      <c r="R23" s="37">
        <v>284</v>
      </c>
      <c r="S23" s="37">
        <v>137</v>
      </c>
      <c r="T23" s="37">
        <v>147</v>
      </c>
      <c r="U23" s="37"/>
      <c r="V23" s="37">
        <v>273</v>
      </c>
      <c r="W23" s="37">
        <v>129</v>
      </c>
      <c r="X23" s="37">
        <v>144</v>
      </c>
      <c r="Y23" s="37"/>
      <c r="Z23" s="37">
        <v>273</v>
      </c>
      <c r="AA23" s="37">
        <v>130</v>
      </c>
      <c r="AB23" s="37">
        <v>143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566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/>
    </row>
  </sheetData>
  <mergeCells count="15">
    <mergeCell ref="A4:AB4"/>
    <mergeCell ref="A1:AB1"/>
    <mergeCell ref="A2:AB2"/>
    <mergeCell ref="AC2:AD3"/>
    <mergeCell ref="A3:AB3"/>
    <mergeCell ref="V6:X6"/>
    <mergeCell ref="Z6:AB6"/>
    <mergeCell ref="A25:AB25"/>
    <mergeCell ref="A26:AB26"/>
    <mergeCell ref="A6:A7"/>
    <mergeCell ref="B6:D6"/>
    <mergeCell ref="F6:H6"/>
    <mergeCell ref="J6:L6"/>
    <mergeCell ref="N6:P6"/>
    <mergeCell ref="R6:T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fitToHeight="3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workbookViewId="0">
      <selection activeCell="O11" sqref="O11"/>
    </sheetView>
  </sheetViews>
  <sheetFormatPr baseColWidth="10" defaultRowHeight="18" x14ac:dyDescent="0.25"/>
  <cols>
    <col min="1" max="2" width="5.7109375" style="176" customWidth="1"/>
    <col min="3" max="9" width="11.42578125" style="176"/>
    <col min="10" max="11" width="5.7109375" style="176" customWidth="1"/>
  </cols>
  <sheetData>
    <row r="1" spans="2:14" ht="18" customHeight="1" x14ac:dyDescent="0.25">
      <c r="K1" s="125"/>
      <c r="L1" s="242" t="s">
        <v>262</v>
      </c>
      <c r="M1" s="242"/>
      <c r="N1" s="125"/>
    </row>
    <row r="2" spans="2:14" ht="15" customHeight="1" thickBot="1" x14ac:dyDescent="0.3">
      <c r="K2" s="125"/>
      <c r="L2" s="242"/>
      <c r="M2" s="242"/>
      <c r="N2" s="125"/>
    </row>
    <row r="3" spans="2:14" ht="15" customHeight="1" x14ac:dyDescent="0.3">
      <c r="B3" s="177"/>
      <c r="C3" s="178"/>
      <c r="D3" s="178"/>
      <c r="E3" s="178"/>
      <c r="F3" s="178"/>
      <c r="G3" s="178"/>
      <c r="H3" s="178"/>
      <c r="I3" s="178"/>
      <c r="J3" s="179"/>
      <c r="K3" s="125"/>
      <c r="L3" s="125"/>
      <c r="M3" s="125"/>
      <c r="N3" s="125"/>
    </row>
    <row r="4" spans="2:14" ht="15" customHeight="1" x14ac:dyDescent="0.35">
      <c r="B4" s="180"/>
      <c r="C4" s="241" t="s">
        <v>492</v>
      </c>
      <c r="D4" s="241"/>
      <c r="E4" s="241"/>
      <c r="F4" s="241"/>
      <c r="G4" s="241"/>
      <c r="H4" s="241"/>
      <c r="I4" s="241"/>
      <c r="J4" s="181"/>
    </row>
    <row r="5" spans="2:14" ht="21" x14ac:dyDescent="0.35">
      <c r="B5" s="180"/>
      <c r="C5" s="241" t="s">
        <v>493</v>
      </c>
      <c r="D5" s="241"/>
      <c r="E5" s="241"/>
      <c r="F5" s="241"/>
      <c r="G5" s="241"/>
      <c r="H5" s="241"/>
      <c r="I5" s="241"/>
      <c r="J5" s="182"/>
    </row>
    <row r="6" spans="2:14" ht="18.75" x14ac:dyDescent="0.3">
      <c r="B6" s="180"/>
      <c r="C6" s="183"/>
      <c r="D6" s="183"/>
      <c r="E6" s="183"/>
      <c r="F6" s="183"/>
      <c r="G6" s="183"/>
      <c r="H6" s="183"/>
      <c r="I6" s="183"/>
      <c r="J6" s="184"/>
    </row>
    <row r="7" spans="2:14" ht="18.75" x14ac:dyDescent="0.3">
      <c r="B7" s="180"/>
      <c r="C7" s="183"/>
      <c r="D7" s="183"/>
      <c r="E7" s="183"/>
      <c r="F7" s="183"/>
      <c r="G7" s="183"/>
      <c r="H7" s="183"/>
      <c r="I7" s="183"/>
      <c r="J7" s="184"/>
    </row>
    <row r="8" spans="2:14" ht="18.75" x14ac:dyDescent="0.3">
      <c r="B8" s="180"/>
      <c r="C8" s="183"/>
      <c r="D8" s="183"/>
      <c r="E8" s="183"/>
      <c r="F8" s="183"/>
      <c r="G8" s="183"/>
      <c r="H8" s="183"/>
      <c r="I8" s="183"/>
      <c r="J8" s="184"/>
    </row>
    <row r="9" spans="2:14" ht="18.75" x14ac:dyDescent="0.3">
      <c r="B9" s="180"/>
      <c r="C9" s="183"/>
      <c r="D9" s="183"/>
      <c r="E9" s="183"/>
      <c r="F9" s="183"/>
      <c r="G9" s="183"/>
      <c r="H9" s="183"/>
      <c r="I9" s="183"/>
      <c r="J9" s="184"/>
    </row>
    <row r="10" spans="2:14" x14ac:dyDescent="0.25">
      <c r="B10" s="180"/>
      <c r="C10" s="185" t="s">
        <v>494</v>
      </c>
      <c r="D10"/>
      <c r="E10"/>
      <c r="F10"/>
      <c r="G10"/>
      <c r="H10" t="s">
        <v>495</v>
      </c>
      <c r="I10"/>
      <c r="J10" s="186"/>
    </row>
    <row r="11" spans="2:14" x14ac:dyDescent="0.25">
      <c r="B11" s="180"/>
      <c r="C11" s="185"/>
      <c r="D11"/>
      <c r="E11"/>
      <c r="F11"/>
      <c r="G11"/>
      <c r="H11"/>
      <c r="I11"/>
      <c r="J11" s="186"/>
    </row>
    <row r="12" spans="2:14" x14ac:dyDescent="0.25">
      <c r="B12" s="180"/>
      <c r="C12" s="185"/>
      <c r="D12"/>
      <c r="E12"/>
      <c r="F12"/>
      <c r="G12"/>
      <c r="H12"/>
      <c r="I12"/>
      <c r="J12" s="186"/>
    </row>
    <row r="13" spans="2:14" x14ac:dyDescent="0.25">
      <c r="B13" s="180"/>
      <c r="C13" s="185" t="s">
        <v>496</v>
      </c>
      <c r="D13"/>
      <c r="E13"/>
      <c r="F13"/>
      <c r="G13"/>
      <c r="H13" t="s">
        <v>497</v>
      </c>
      <c r="I13"/>
      <c r="J13" s="186"/>
    </row>
    <row r="14" spans="2:14" x14ac:dyDescent="0.25">
      <c r="B14" s="180"/>
      <c r="C14"/>
      <c r="D14"/>
      <c r="E14"/>
      <c r="F14"/>
      <c r="G14"/>
      <c r="H14" t="s">
        <v>498</v>
      </c>
      <c r="I14"/>
      <c r="J14" s="186"/>
    </row>
    <row r="15" spans="2:14" x14ac:dyDescent="0.25">
      <c r="B15" s="180"/>
      <c r="C15"/>
      <c r="D15"/>
      <c r="E15"/>
      <c r="F15"/>
      <c r="G15"/>
      <c r="H15" t="s">
        <v>499</v>
      </c>
      <c r="I15"/>
      <c r="J15" s="186"/>
    </row>
    <row r="16" spans="2:14" x14ac:dyDescent="0.25">
      <c r="B16" s="180"/>
      <c r="C16"/>
      <c r="D16"/>
      <c r="E16"/>
      <c r="F16"/>
      <c r="G16"/>
      <c r="H16" t="s">
        <v>500</v>
      </c>
      <c r="I16"/>
      <c r="J16" s="186"/>
    </row>
    <row r="17" spans="2:10" x14ac:dyDescent="0.25">
      <c r="B17" s="180"/>
      <c r="C17"/>
      <c r="D17"/>
      <c r="E17"/>
      <c r="F17"/>
      <c r="G17"/>
      <c r="H17" t="s">
        <v>501</v>
      </c>
      <c r="I17"/>
      <c r="J17" s="186"/>
    </row>
    <row r="18" spans="2:10" x14ac:dyDescent="0.25">
      <c r="B18" s="180"/>
      <c r="C18"/>
      <c r="D18"/>
      <c r="E18"/>
      <c r="F18"/>
      <c r="G18"/>
      <c r="H18" t="s">
        <v>502</v>
      </c>
      <c r="I18"/>
      <c r="J18" s="186"/>
    </row>
    <row r="19" spans="2:10" x14ac:dyDescent="0.25">
      <c r="B19" s="180"/>
      <c r="C19"/>
      <c r="D19"/>
      <c r="E19"/>
      <c r="F19"/>
      <c r="G19"/>
      <c r="H19" t="s">
        <v>503</v>
      </c>
      <c r="I19"/>
      <c r="J19" s="186"/>
    </row>
    <row r="20" spans="2:10" x14ac:dyDescent="0.25">
      <c r="B20" s="180"/>
      <c r="C20"/>
      <c r="D20"/>
      <c r="E20"/>
      <c r="F20"/>
      <c r="G20"/>
      <c r="H20"/>
      <c r="I20"/>
      <c r="J20" s="186"/>
    </row>
    <row r="21" spans="2:10" x14ac:dyDescent="0.25">
      <c r="B21" s="180"/>
      <c r="C21"/>
      <c r="D21"/>
      <c r="E21"/>
      <c r="F21"/>
      <c r="G21"/>
      <c r="H21"/>
      <c r="I21"/>
      <c r="J21" s="186"/>
    </row>
    <row r="22" spans="2:10" x14ac:dyDescent="0.25">
      <c r="B22" s="180"/>
      <c r="C22" s="185" t="s">
        <v>504</v>
      </c>
      <c r="D22"/>
      <c r="E22"/>
      <c r="F22"/>
      <c r="G22"/>
      <c r="H22" t="s">
        <v>505</v>
      </c>
      <c r="I22"/>
      <c r="J22" s="186"/>
    </row>
    <row r="23" spans="2:10" ht="18.75" x14ac:dyDescent="0.3">
      <c r="B23" s="180"/>
      <c r="C23" s="183"/>
      <c r="D23" s="183"/>
      <c r="E23" s="183"/>
      <c r="F23" s="183"/>
      <c r="G23" s="183"/>
      <c r="H23" s="183"/>
      <c r="I23" s="183"/>
      <c r="J23" s="184"/>
    </row>
    <row r="24" spans="2:10" ht="19.5" thickBot="1" x14ac:dyDescent="0.35">
      <c r="B24" s="187"/>
      <c r="C24" s="188"/>
      <c r="D24" s="188"/>
      <c r="E24" s="188"/>
      <c r="F24" s="188"/>
      <c r="G24" s="188"/>
      <c r="H24" s="188"/>
      <c r="I24" s="188"/>
      <c r="J24" s="189"/>
    </row>
  </sheetData>
  <mergeCells count="3">
    <mergeCell ref="C4:I4"/>
    <mergeCell ref="C5:I5"/>
    <mergeCell ref="L1:M2"/>
  </mergeCells>
  <hyperlinks>
    <hyperlink ref="L1" r:id="rId1" location="INDICE!A1"/>
    <hyperlink ref="L1:M2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8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7"/>
  <sheetViews>
    <sheetView showGridLines="0" zoomScale="90" zoomScaleNormal="90" zoomScaleSheetLayoutView="100" workbookViewId="0">
      <selection activeCell="AC9" sqref="AC9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8" style="53" bestFit="1" customWidth="1"/>
    <col min="9" max="9" width="1.7109375" style="53" customWidth="1"/>
    <col min="10" max="12" width="8" style="53" bestFit="1" customWidth="1"/>
    <col min="13" max="13" width="1.7109375" style="53" customWidth="1"/>
    <col min="14" max="16" width="8" style="53" bestFit="1" customWidth="1"/>
    <col min="17" max="17" width="1.7109375" style="53" customWidth="1"/>
    <col min="18" max="20" width="8" style="53" bestFit="1" customWidth="1"/>
    <col min="21" max="21" width="1.7109375" style="53" customWidth="1"/>
    <col min="22" max="24" width="8" style="53" bestFit="1" customWidth="1"/>
    <col min="25" max="25" width="1.7109375" style="53" customWidth="1"/>
    <col min="26" max="28" width="8" style="53" bestFit="1" customWidth="1"/>
    <col min="29" max="30" width="10.7109375" style="53" customWidth="1"/>
    <col min="31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3" s="81" customFormat="1" ht="15" customHeight="1" x14ac:dyDescent="0.25">
      <c r="A1" s="261" t="s">
        <v>189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128"/>
      <c r="AE1" s="30"/>
    </row>
    <row r="2" spans="1:33" s="81" customFormat="1" ht="15" customHeight="1" x14ac:dyDescent="0.25">
      <c r="A2" s="260" t="s">
        <v>43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3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3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  <c r="AG4" s="53"/>
    </row>
    <row r="5" spans="1:33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  <c r="AG5" s="53"/>
    </row>
    <row r="6" spans="1:33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32</v>
      </c>
      <c r="G6" s="256"/>
      <c r="H6" s="256"/>
      <c r="I6" s="111"/>
      <c r="J6" s="256" t="s">
        <v>33</v>
      </c>
      <c r="K6" s="256"/>
      <c r="L6" s="256"/>
      <c r="M6" s="111"/>
      <c r="N6" s="256" t="s">
        <v>34</v>
      </c>
      <c r="O6" s="256"/>
      <c r="P6" s="256"/>
      <c r="Q6" s="111"/>
      <c r="R6" s="256" t="s">
        <v>35</v>
      </c>
      <c r="S6" s="256"/>
      <c r="T6" s="256"/>
      <c r="U6" s="111"/>
      <c r="V6" s="256" t="s">
        <v>36</v>
      </c>
      <c r="W6" s="256"/>
      <c r="X6" s="256"/>
      <c r="Y6" s="111"/>
      <c r="Z6" s="256" t="s">
        <v>37</v>
      </c>
      <c r="AA6" s="256"/>
      <c r="AB6" s="256"/>
    </row>
    <row r="7" spans="1:33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3" ht="15" customHeight="1" x14ac:dyDescent="0.25">
      <c r="A8" s="264" t="s">
        <v>4</v>
      </c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3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3" ht="15" customHeight="1" x14ac:dyDescent="0.25">
      <c r="A10" s="60" t="s">
        <v>8</v>
      </c>
      <c r="B10" s="120">
        <f t="shared" ref="B10:D13" si="0">+B16+B22</f>
        <v>426014</v>
      </c>
      <c r="C10" s="120">
        <f t="shared" si="0"/>
        <v>217605</v>
      </c>
      <c r="D10" s="120">
        <f t="shared" si="0"/>
        <v>208409</v>
      </c>
      <c r="E10" s="120"/>
      <c r="F10" s="120">
        <f t="shared" ref="F10:H13" si="1">+F16+F22</f>
        <v>71064</v>
      </c>
      <c r="G10" s="120">
        <f t="shared" si="1"/>
        <v>36359</v>
      </c>
      <c r="H10" s="120">
        <f t="shared" si="1"/>
        <v>34705</v>
      </c>
      <c r="I10" s="120"/>
      <c r="J10" s="120">
        <f t="shared" ref="J10:L13" si="2">+J16+J22</f>
        <v>63812</v>
      </c>
      <c r="K10" s="120">
        <f t="shared" si="2"/>
        <v>32524</v>
      </c>
      <c r="L10" s="120">
        <f t="shared" si="2"/>
        <v>31288</v>
      </c>
      <c r="M10" s="120"/>
      <c r="N10" s="120">
        <f t="shared" ref="N10:P13" si="3">+N16+N22</f>
        <v>78715</v>
      </c>
      <c r="O10" s="120">
        <f t="shared" si="3"/>
        <v>40390</v>
      </c>
      <c r="P10" s="120">
        <f t="shared" si="3"/>
        <v>38325</v>
      </c>
      <c r="Q10" s="120"/>
      <c r="R10" s="120">
        <f t="shared" ref="R10:T13" si="4">+R16+R22</f>
        <v>73768</v>
      </c>
      <c r="S10" s="120">
        <f t="shared" si="4"/>
        <v>37407</v>
      </c>
      <c r="T10" s="120">
        <f t="shared" si="4"/>
        <v>36361</v>
      </c>
      <c r="U10" s="120"/>
      <c r="V10" s="120">
        <f t="shared" ref="V10:X13" si="5">+V16+V22</f>
        <v>67579</v>
      </c>
      <c r="W10" s="120">
        <f t="shared" si="5"/>
        <v>34527</v>
      </c>
      <c r="X10" s="120">
        <f t="shared" si="5"/>
        <v>33052</v>
      </c>
      <c r="Y10" s="120"/>
      <c r="Z10" s="120">
        <f t="shared" ref="Z10:AB13" si="6">+Z16+Z22</f>
        <v>71076</v>
      </c>
      <c r="AA10" s="120">
        <f t="shared" si="6"/>
        <v>36398</v>
      </c>
      <c r="AB10" s="120">
        <f t="shared" si="6"/>
        <v>34678</v>
      </c>
    </row>
    <row r="11" spans="1:33" ht="15" customHeight="1" x14ac:dyDescent="0.25">
      <c r="A11" s="68" t="s">
        <v>41</v>
      </c>
      <c r="B11" s="121">
        <f t="shared" si="0"/>
        <v>385440</v>
      </c>
      <c r="C11" s="121">
        <f t="shared" si="0"/>
        <v>197165</v>
      </c>
      <c r="D11" s="121">
        <f t="shared" si="0"/>
        <v>188275</v>
      </c>
      <c r="E11" s="121"/>
      <c r="F11" s="121">
        <f t="shared" si="1"/>
        <v>64134</v>
      </c>
      <c r="G11" s="121">
        <f t="shared" si="1"/>
        <v>32842</v>
      </c>
      <c r="H11" s="121">
        <f t="shared" si="1"/>
        <v>31292</v>
      </c>
      <c r="I11" s="121"/>
      <c r="J11" s="121">
        <f t="shared" si="2"/>
        <v>57042</v>
      </c>
      <c r="K11" s="121">
        <f t="shared" si="2"/>
        <v>29130</v>
      </c>
      <c r="L11" s="121">
        <f t="shared" si="2"/>
        <v>27912</v>
      </c>
      <c r="M11" s="121"/>
      <c r="N11" s="121">
        <f t="shared" si="3"/>
        <v>71695</v>
      </c>
      <c r="O11" s="121">
        <f t="shared" si="3"/>
        <v>36838</v>
      </c>
      <c r="P11" s="121">
        <f t="shared" si="3"/>
        <v>34857</v>
      </c>
      <c r="Q11" s="121"/>
      <c r="R11" s="121">
        <f t="shared" si="4"/>
        <v>66919</v>
      </c>
      <c r="S11" s="121">
        <f t="shared" si="4"/>
        <v>34005</v>
      </c>
      <c r="T11" s="121">
        <f t="shared" si="4"/>
        <v>32914</v>
      </c>
      <c r="U11" s="121"/>
      <c r="V11" s="121">
        <f t="shared" si="5"/>
        <v>61254</v>
      </c>
      <c r="W11" s="121">
        <f t="shared" si="5"/>
        <v>31346</v>
      </c>
      <c r="X11" s="121">
        <f t="shared" si="5"/>
        <v>29908</v>
      </c>
      <c r="Y11" s="121"/>
      <c r="Z11" s="121">
        <f t="shared" si="6"/>
        <v>64396</v>
      </c>
      <c r="AA11" s="121">
        <f t="shared" si="6"/>
        <v>33004</v>
      </c>
      <c r="AB11" s="121">
        <f t="shared" si="6"/>
        <v>31392</v>
      </c>
    </row>
    <row r="12" spans="1:33" ht="15" customHeight="1" x14ac:dyDescent="0.25">
      <c r="A12" s="68" t="s">
        <v>42</v>
      </c>
      <c r="B12" s="121">
        <f t="shared" si="0"/>
        <v>35885</v>
      </c>
      <c r="C12" s="121">
        <f t="shared" si="0"/>
        <v>18278</v>
      </c>
      <c r="D12" s="121">
        <f t="shared" si="0"/>
        <v>17607</v>
      </c>
      <c r="E12" s="121"/>
      <c r="F12" s="121">
        <f t="shared" si="1"/>
        <v>6209</v>
      </c>
      <c r="G12" s="121">
        <f t="shared" si="1"/>
        <v>3184</v>
      </c>
      <c r="H12" s="121">
        <f t="shared" si="1"/>
        <v>3025</v>
      </c>
      <c r="I12" s="121"/>
      <c r="J12" s="121">
        <f t="shared" si="2"/>
        <v>6040</v>
      </c>
      <c r="K12" s="121">
        <f t="shared" si="2"/>
        <v>3064</v>
      </c>
      <c r="L12" s="121">
        <f t="shared" si="2"/>
        <v>2976</v>
      </c>
      <c r="M12" s="121"/>
      <c r="N12" s="121">
        <f t="shared" si="3"/>
        <v>6225</v>
      </c>
      <c r="O12" s="121">
        <f t="shared" si="3"/>
        <v>3175</v>
      </c>
      <c r="P12" s="121">
        <f t="shared" si="3"/>
        <v>3050</v>
      </c>
      <c r="Q12" s="121"/>
      <c r="R12" s="121">
        <f t="shared" si="4"/>
        <v>5991</v>
      </c>
      <c r="S12" s="121">
        <f t="shared" si="4"/>
        <v>3002</v>
      </c>
      <c r="T12" s="121">
        <f t="shared" si="4"/>
        <v>2989</v>
      </c>
      <c r="U12" s="121"/>
      <c r="V12" s="121">
        <f t="shared" si="5"/>
        <v>5564</v>
      </c>
      <c r="W12" s="121">
        <f t="shared" si="5"/>
        <v>2839</v>
      </c>
      <c r="X12" s="121">
        <f t="shared" si="5"/>
        <v>2725</v>
      </c>
      <c r="Y12" s="121"/>
      <c r="Z12" s="121">
        <f t="shared" si="6"/>
        <v>5856</v>
      </c>
      <c r="AA12" s="121">
        <f t="shared" si="6"/>
        <v>3014</v>
      </c>
      <c r="AB12" s="121">
        <f t="shared" si="6"/>
        <v>2842</v>
      </c>
    </row>
    <row r="13" spans="1:33" ht="15" customHeight="1" x14ac:dyDescent="0.25">
      <c r="A13" s="68" t="s">
        <v>194</v>
      </c>
      <c r="B13" s="121">
        <f t="shared" si="0"/>
        <v>4689</v>
      </c>
      <c r="C13" s="121">
        <f t="shared" si="0"/>
        <v>2162</v>
      </c>
      <c r="D13" s="121">
        <f t="shared" si="0"/>
        <v>2527</v>
      </c>
      <c r="E13" s="121"/>
      <c r="F13" s="37">
        <f t="shared" si="1"/>
        <v>721</v>
      </c>
      <c r="G13" s="37">
        <f t="shared" si="1"/>
        <v>333</v>
      </c>
      <c r="H13" s="37">
        <f t="shared" si="1"/>
        <v>388</v>
      </c>
      <c r="I13" s="37"/>
      <c r="J13" s="37">
        <f t="shared" si="2"/>
        <v>730</v>
      </c>
      <c r="K13" s="37">
        <f t="shared" si="2"/>
        <v>330</v>
      </c>
      <c r="L13" s="37">
        <f t="shared" si="2"/>
        <v>400</v>
      </c>
      <c r="M13" s="37"/>
      <c r="N13" s="37">
        <f t="shared" si="3"/>
        <v>795</v>
      </c>
      <c r="O13" s="37">
        <f t="shared" si="3"/>
        <v>377</v>
      </c>
      <c r="P13" s="37">
        <f t="shared" si="3"/>
        <v>418</v>
      </c>
      <c r="Q13" s="37"/>
      <c r="R13" s="37">
        <f t="shared" si="4"/>
        <v>858</v>
      </c>
      <c r="S13" s="37">
        <f t="shared" si="4"/>
        <v>400</v>
      </c>
      <c r="T13" s="37">
        <f t="shared" si="4"/>
        <v>458</v>
      </c>
      <c r="U13" s="37"/>
      <c r="V13" s="37">
        <f t="shared" si="5"/>
        <v>761</v>
      </c>
      <c r="W13" s="37">
        <f t="shared" si="5"/>
        <v>342</v>
      </c>
      <c r="X13" s="37">
        <f t="shared" si="5"/>
        <v>419</v>
      </c>
      <c r="Y13" s="37"/>
      <c r="Z13" s="37">
        <f t="shared" si="6"/>
        <v>824</v>
      </c>
      <c r="AA13" s="37">
        <f t="shared" si="6"/>
        <v>380</v>
      </c>
      <c r="AB13" s="37">
        <f t="shared" si="6"/>
        <v>444</v>
      </c>
    </row>
    <row r="14" spans="1:33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33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33" ht="15" customHeight="1" x14ac:dyDescent="0.25">
      <c r="A16" s="67" t="s">
        <v>8</v>
      </c>
      <c r="B16" s="120">
        <f>+B17+B18+B19</f>
        <v>294864</v>
      </c>
      <c r="C16" s="120">
        <f t="shared" ref="C16:D16" si="7">+C17+C18+C19</f>
        <v>150137</v>
      </c>
      <c r="D16" s="120">
        <f t="shared" si="7"/>
        <v>144727</v>
      </c>
      <c r="E16" s="120"/>
      <c r="F16" s="120">
        <f>+F17+F18+F19</f>
        <v>49166</v>
      </c>
      <c r="G16" s="120">
        <f t="shared" ref="G16:H16" si="8">+G17+G18+G19</f>
        <v>25073</v>
      </c>
      <c r="H16" s="120">
        <f t="shared" si="8"/>
        <v>24093</v>
      </c>
      <c r="I16" s="120"/>
      <c r="J16" s="120">
        <f>+J17+J18+J19</f>
        <v>43694</v>
      </c>
      <c r="K16" s="120">
        <f t="shared" ref="K16:L16" si="9">+K17+K18+K19</f>
        <v>22267</v>
      </c>
      <c r="L16" s="120">
        <f t="shared" si="9"/>
        <v>21427</v>
      </c>
      <c r="M16" s="120"/>
      <c r="N16" s="120">
        <f>+N17+N18+N19</f>
        <v>54202</v>
      </c>
      <c r="O16" s="120">
        <f t="shared" ref="O16:P16" si="10">+O17+O18+O19</f>
        <v>27676</v>
      </c>
      <c r="P16" s="120">
        <f t="shared" si="10"/>
        <v>26526</v>
      </c>
      <c r="Q16" s="120"/>
      <c r="R16" s="120">
        <f>+R17+R18+R19</f>
        <v>50768</v>
      </c>
      <c r="S16" s="120">
        <f t="shared" ref="S16:T16" si="11">+S17+S18+S19</f>
        <v>25763</v>
      </c>
      <c r="T16" s="120">
        <f t="shared" si="11"/>
        <v>25005</v>
      </c>
      <c r="U16" s="120"/>
      <c r="V16" s="120">
        <f>+V17+V18+V19</f>
        <v>46976</v>
      </c>
      <c r="W16" s="120">
        <f t="shared" ref="W16:X16" si="12">+W17+W18+W19</f>
        <v>23899</v>
      </c>
      <c r="X16" s="120">
        <f t="shared" si="12"/>
        <v>23077</v>
      </c>
      <c r="Y16" s="120"/>
      <c r="Z16" s="120">
        <f>+Z17+Z18+Z19</f>
        <v>50058</v>
      </c>
      <c r="AA16" s="120">
        <f t="shared" ref="AA16:AB16" si="13">+AA17+AA18+AA19</f>
        <v>25459</v>
      </c>
      <c r="AB16" s="120">
        <f t="shared" si="13"/>
        <v>24599</v>
      </c>
    </row>
    <row r="17" spans="1:28" ht="15" customHeight="1" x14ac:dyDescent="0.25">
      <c r="A17" s="68" t="s">
        <v>41</v>
      </c>
      <c r="B17" s="121">
        <v>256012</v>
      </c>
      <c r="C17" s="121">
        <v>130540</v>
      </c>
      <c r="D17" s="121">
        <v>125472</v>
      </c>
      <c r="E17" s="121"/>
      <c r="F17" s="121">
        <v>42539</v>
      </c>
      <c r="G17" s="121">
        <v>21712</v>
      </c>
      <c r="H17" s="121">
        <v>20827</v>
      </c>
      <c r="I17" s="121"/>
      <c r="J17" s="121">
        <v>37226</v>
      </c>
      <c r="K17" s="121">
        <v>19018</v>
      </c>
      <c r="L17" s="121">
        <v>18208</v>
      </c>
      <c r="M17" s="121"/>
      <c r="N17" s="121">
        <v>47472</v>
      </c>
      <c r="O17" s="121">
        <v>24270</v>
      </c>
      <c r="P17" s="121">
        <v>23202</v>
      </c>
      <c r="Q17" s="121"/>
      <c r="R17" s="121">
        <v>44203</v>
      </c>
      <c r="S17" s="121">
        <v>22498</v>
      </c>
      <c r="T17" s="121">
        <v>21705</v>
      </c>
      <c r="U17" s="121"/>
      <c r="V17" s="121">
        <v>40922</v>
      </c>
      <c r="W17" s="121">
        <v>20847</v>
      </c>
      <c r="X17" s="121">
        <v>20075</v>
      </c>
      <c r="Y17" s="121"/>
      <c r="Z17" s="121">
        <v>43650</v>
      </c>
      <c r="AA17" s="121">
        <v>22195</v>
      </c>
      <c r="AB17" s="121">
        <v>21455</v>
      </c>
    </row>
    <row r="18" spans="1:28" ht="15" customHeight="1" x14ac:dyDescent="0.25">
      <c r="A18" s="68" t="s">
        <v>42</v>
      </c>
      <c r="B18" s="121">
        <v>34163</v>
      </c>
      <c r="C18" s="121">
        <v>17435</v>
      </c>
      <c r="D18" s="121">
        <v>16728</v>
      </c>
      <c r="E18" s="121"/>
      <c r="F18" s="121">
        <v>5906</v>
      </c>
      <c r="G18" s="121">
        <v>3028</v>
      </c>
      <c r="H18" s="121">
        <v>2878</v>
      </c>
      <c r="I18" s="121"/>
      <c r="J18" s="121">
        <v>5738</v>
      </c>
      <c r="K18" s="121">
        <v>2919</v>
      </c>
      <c r="L18" s="121">
        <v>2819</v>
      </c>
      <c r="M18" s="121"/>
      <c r="N18" s="121">
        <v>5935</v>
      </c>
      <c r="O18" s="121">
        <v>3029</v>
      </c>
      <c r="P18" s="121">
        <v>2906</v>
      </c>
      <c r="Q18" s="121"/>
      <c r="R18" s="121">
        <v>5707</v>
      </c>
      <c r="S18" s="121">
        <v>2865</v>
      </c>
      <c r="T18" s="121">
        <v>2842</v>
      </c>
      <c r="U18" s="121"/>
      <c r="V18" s="121">
        <v>5293</v>
      </c>
      <c r="W18" s="121">
        <v>2710</v>
      </c>
      <c r="X18" s="121">
        <v>2583</v>
      </c>
      <c r="Y18" s="121"/>
      <c r="Z18" s="121">
        <v>5584</v>
      </c>
      <c r="AA18" s="121">
        <v>2884</v>
      </c>
      <c r="AB18" s="121">
        <v>2700</v>
      </c>
    </row>
    <row r="19" spans="1:28" ht="15" customHeight="1" x14ac:dyDescent="0.25">
      <c r="A19" s="68" t="s">
        <v>194</v>
      </c>
      <c r="B19" s="121">
        <v>4689</v>
      </c>
      <c r="C19" s="121">
        <v>2162</v>
      </c>
      <c r="D19" s="121">
        <v>2527</v>
      </c>
      <c r="E19" s="121"/>
      <c r="F19" s="113">
        <v>721</v>
      </c>
      <c r="G19" s="37">
        <v>333</v>
      </c>
      <c r="H19" s="37">
        <v>388</v>
      </c>
      <c r="I19" s="37"/>
      <c r="J19" s="37">
        <v>730</v>
      </c>
      <c r="K19" s="37">
        <v>330</v>
      </c>
      <c r="L19" s="37">
        <v>400</v>
      </c>
      <c r="M19" s="37"/>
      <c r="N19" s="37">
        <v>795</v>
      </c>
      <c r="O19" s="37">
        <v>377</v>
      </c>
      <c r="P19" s="37">
        <v>418</v>
      </c>
      <c r="Q19" s="37"/>
      <c r="R19" s="37">
        <v>858</v>
      </c>
      <c r="S19" s="37">
        <v>400</v>
      </c>
      <c r="T19" s="37">
        <v>458</v>
      </c>
      <c r="U19" s="37"/>
      <c r="V19" s="37">
        <v>761</v>
      </c>
      <c r="W19" s="37">
        <v>342</v>
      </c>
      <c r="X19" s="37">
        <v>419</v>
      </c>
      <c r="Y19" s="37"/>
      <c r="Z19" s="37">
        <v>824</v>
      </c>
      <c r="AA19" s="37">
        <v>380</v>
      </c>
      <c r="AB19" s="37">
        <v>444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" customHeight="1" x14ac:dyDescent="0.25">
      <c r="A22" s="67" t="s">
        <v>8</v>
      </c>
      <c r="B22" s="120">
        <f>+B23+B24+B25</f>
        <v>131150</v>
      </c>
      <c r="C22" s="120">
        <f t="shared" ref="C22:D22" si="14">+C23+C24+C25</f>
        <v>67468</v>
      </c>
      <c r="D22" s="120">
        <f t="shared" si="14"/>
        <v>63682</v>
      </c>
      <c r="E22" s="120"/>
      <c r="F22" s="120">
        <f>+F23+F24+F25</f>
        <v>21898</v>
      </c>
      <c r="G22" s="120">
        <f t="shared" ref="G22:H22" si="15">+G23+G24+G25</f>
        <v>11286</v>
      </c>
      <c r="H22" s="120">
        <f t="shared" si="15"/>
        <v>10612</v>
      </c>
      <c r="I22" s="120"/>
      <c r="J22" s="120">
        <f>+J23+J24+J25</f>
        <v>20118</v>
      </c>
      <c r="K22" s="120">
        <f t="shared" ref="K22:L22" si="16">+K23+K24+K25</f>
        <v>10257</v>
      </c>
      <c r="L22" s="120">
        <f t="shared" si="16"/>
        <v>9861</v>
      </c>
      <c r="M22" s="120"/>
      <c r="N22" s="120">
        <f>+N23+N24+N25</f>
        <v>24513</v>
      </c>
      <c r="O22" s="120">
        <f t="shared" ref="O22:P22" si="17">+O23+O24+O25</f>
        <v>12714</v>
      </c>
      <c r="P22" s="120">
        <f t="shared" si="17"/>
        <v>11799</v>
      </c>
      <c r="Q22" s="120"/>
      <c r="R22" s="120">
        <f>+R23+R24+R25</f>
        <v>23000</v>
      </c>
      <c r="S22" s="120">
        <f t="shared" ref="S22:T22" si="18">+S23+S24+S25</f>
        <v>11644</v>
      </c>
      <c r="T22" s="120">
        <f t="shared" si="18"/>
        <v>11356</v>
      </c>
      <c r="U22" s="120"/>
      <c r="V22" s="120">
        <f>+V23+V24+V25</f>
        <v>20603</v>
      </c>
      <c r="W22" s="120">
        <f t="shared" ref="W22:X22" si="19">+W23+W24+W25</f>
        <v>10628</v>
      </c>
      <c r="X22" s="120">
        <f t="shared" si="19"/>
        <v>9975</v>
      </c>
      <c r="Y22" s="120"/>
      <c r="Z22" s="120">
        <f>+Z23+Z24+Z25</f>
        <v>21018</v>
      </c>
      <c r="AA22" s="120">
        <f t="shared" ref="AA22:AB22" si="20">+AA23+AA24+AA25</f>
        <v>10939</v>
      </c>
      <c r="AB22" s="120">
        <f t="shared" si="20"/>
        <v>10079</v>
      </c>
    </row>
    <row r="23" spans="1:28" ht="15" customHeight="1" x14ac:dyDescent="0.25">
      <c r="A23" s="68" t="s">
        <v>41</v>
      </c>
      <c r="B23" s="121">
        <v>129428</v>
      </c>
      <c r="C23" s="121">
        <v>66625</v>
      </c>
      <c r="D23" s="121">
        <v>62803</v>
      </c>
      <c r="E23" s="121"/>
      <c r="F23" s="121">
        <v>21595</v>
      </c>
      <c r="G23" s="121">
        <v>11130</v>
      </c>
      <c r="H23" s="121">
        <v>10465</v>
      </c>
      <c r="I23" s="121"/>
      <c r="J23" s="121">
        <v>19816</v>
      </c>
      <c r="K23" s="121">
        <v>10112</v>
      </c>
      <c r="L23" s="121">
        <v>9704</v>
      </c>
      <c r="M23" s="121"/>
      <c r="N23" s="121">
        <v>24223</v>
      </c>
      <c r="O23" s="121">
        <v>12568</v>
      </c>
      <c r="P23" s="121">
        <v>11655</v>
      </c>
      <c r="Q23" s="121"/>
      <c r="R23" s="121">
        <v>22716</v>
      </c>
      <c r="S23" s="121">
        <v>11507</v>
      </c>
      <c r="T23" s="121">
        <v>11209</v>
      </c>
      <c r="U23" s="121"/>
      <c r="V23" s="121">
        <v>20332</v>
      </c>
      <c r="W23" s="121">
        <v>10499</v>
      </c>
      <c r="X23" s="121">
        <v>9833</v>
      </c>
      <c r="Y23" s="121"/>
      <c r="Z23" s="121">
        <v>20746</v>
      </c>
      <c r="AA23" s="121">
        <v>10809</v>
      </c>
      <c r="AB23" s="121">
        <v>9937</v>
      </c>
    </row>
    <row r="24" spans="1:28" ht="15" customHeight="1" x14ac:dyDescent="0.25">
      <c r="A24" s="68" t="s">
        <v>42</v>
      </c>
      <c r="B24" s="121">
        <v>1722</v>
      </c>
      <c r="C24" s="37">
        <v>843</v>
      </c>
      <c r="D24" s="37">
        <v>879</v>
      </c>
      <c r="E24" s="37"/>
      <c r="F24" s="37">
        <v>303</v>
      </c>
      <c r="G24" s="37">
        <v>156</v>
      </c>
      <c r="H24" s="37">
        <v>147</v>
      </c>
      <c r="I24" s="37"/>
      <c r="J24" s="37">
        <v>302</v>
      </c>
      <c r="K24" s="37">
        <v>145</v>
      </c>
      <c r="L24" s="37">
        <v>157</v>
      </c>
      <c r="M24" s="37"/>
      <c r="N24" s="37">
        <v>290</v>
      </c>
      <c r="O24" s="37">
        <v>146</v>
      </c>
      <c r="P24" s="37">
        <v>144</v>
      </c>
      <c r="Q24" s="37"/>
      <c r="R24" s="37">
        <v>284</v>
      </c>
      <c r="S24" s="37">
        <v>137</v>
      </c>
      <c r="T24" s="37">
        <v>147</v>
      </c>
      <c r="U24" s="37"/>
      <c r="V24" s="37">
        <v>271</v>
      </c>
      <c r="W24" s="37">
        <v>129</v>
      </c>
      <c r="X24" s="37">
        <v>142</v>
      </c>
      <c r="Y24" s="37"/>
      <c r="Z24" s="37">
        <v>272</v>
      </c>
      <c r="AA24" s="37">
        <v>130</v>
      </c>
      <c r="AB24" s="37">
        <v>142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15" customHeight="1" x14ac:dyDescent="0.25">
      <c r="A29" s="58" t="s">
        <v>8</v>
      </c>
      <c r="B29" s="115">
        <f>+B10/(B10+'C16'!B10+'C17'!B10)*100</f>
        <v>93.272759118973596</v>
      </c>
      <c r="C29" s="115">
        <f>+C10/(C10+'C16'!C10+'C17'!C10)*100</f>
        <v>92.699644716326858</v>
      </c>
      <c r="D29" s="115">
        <f>+D10/(D10+'C16'!D10+'C17'!D10)*100</f>
        <v>93.878773682645786</v>
      </c>
      <c r="E29" s="115"/>
      <c r="F29" s="115">
        <f>+F10/(F10+'C16'!F10+'C17'!F10)*100</f>
        <v>99.530805753581987</v>
      </c>
      <c r="G29" s="115">
        <f>+G10/(G10+'C16'!G10+'C17'!G10)*100</f>
        <v>99.44749870080139</v>
      </c>
      <c r="H29" s="115">
        <f>+H10/(H10+'C16'!H10+'C17'!H10)*100</f>
        <v>99.618232964004832</v>
      </c>
      <c r="I29" s="115"/>
      <c r="J29" s="115">
        <f>+J10/(J10+'C16'!J10+'C17'!J10)*100</f>
        <v>88.743637526771053</v>
      </c>
      <c r="K29" s="115">
        <f>+K10/(K10+'C16'!K10+'C17'!K10)*100</f>
        <v>88.083631242552272</v>
      </c>
      <c r="L29" s="115">
        <f>+L10/(L10+'C16'!L10+'C17'!L10)*100</f>
        <v>89.44028357440969</v>
      </c>
      <c r="M29" s="115"/>
      <c r="N29" s="115">
        <f>+N10/(N10+'C16'!N10+'C17'!N10)*100</f>
        <v>90.349276310503541</v>
      </c>
      <c r="O29" s="115">
        <f>+O10/(O10+'C16'!O10+'C17'!O10)*100</f>
        <v>89.66190867316358</v>
      </c>
      <c r="P29" s="115">
        <f>+P10/(P10+'C16'!P10+'C17'!P10)*100</f>
        <v>91.085179199543688</v>
      </c>
      <c r="Q29" s="115"/>
      <c r="R29" s="115">
        <f>+R10/(R10+'C16'!R10+'C17'!R10)*100</f>
        <v>93.493194088869728</v>
      </c>
      <c r="S29" s="115">
        <f>+S10/(S10+'C16'!S10+'C17'!S10)*100</f>
        <v>92.816733660860507</v>
      </c>
      <c r="T29" s="115">
        <f>+T10/(T10+'C16'!T10+'C17'!T10)*100</f>
        <v>94.19948186528498</v>
      </c>
      <c r="U29" s="115"/>
      <c r="V29" s="115">
        <f>+V10/(V10+'C16'!V10+'C17'!V10)*100</f>
        <v>92.496680855723298</v>
      </c>
      <c r="W29" s="115">
        <f>+W10/(W10+'C16'!W10+'C17'!W10)*100</f>
        <v>91.724669252430786</v>
      </c>
      <c r="X29" s="115">
        <f>+X10/(X10+'C16'!X10+'C17'!X10)*100</f>
        <v>93.31714616448798</v>
      </c>
      <c r="Y29" s="115"/>
      <c r="Z29" s="115">
        <f>+Z10/(Z10+'C16'!Z10+'C17'!Z10)*100</f>
        <v>95.597788806843397</v>
      </c>
      <c r="AA29" s="115">
        <f>+AA10/(AA10+'C16'!AA10+'C17'!AA10)*100</f>
        <v>95.118381853342399</v>
      </c>
      <c r="AB29" s="115">
        <f>+AB10/(AB10+'C16'!AB10+'C17'!AB10)*100</f>
        <v>96.106199595377333</v>
      </c>
    </row>
    <row r="30" spans="1:28" ht="15" customHeight="1" x14ac:dyDescent="0.25">
      <c r="A30" s="53" t="s">
        <v>41</v>
      </c>
      <c r="B30" s="116">
        <f>+B11/(B11+'C16'!B11+'C17'!B11)*100</f>
        <v>92.731642652128826</v>
      </c>
      <c r="C30" s="116">
        <f>+C11/(C11+'C16'!C11+'C17'!C11)*100</f>
        <v>92.135760815723813</v>
      </c>
      <c r="D30" s="116">
        <f>+D11/(D11+'C16'!D11+'C17'!D11)*100</f>
        <v>93.363979430418979</v>
      </c>
      <c r="E30" s="116"/>
      <c r="F30" s="116">
        <f>+F11/(F11+'C16'!F11+'C17'!F11)*100</f>
        <v>99.545221723811451</v>
      </c>
      <c r="G30" s="116">
        <f>+G11/(G11+'C16'!G11+'C17'!G11)*100</f>
        <v>99.451897162583663</v>
      </c>
      <c r="H30" s="116">
        <f>+H11/(H11+'C16'!H11+'C17'!H11)*100</f>
        <v>99.643357534072095</v>
      </c>
      <c r="I30" s="116"/>
      <c r="J30" s="116">
        <f>+J11/(J11+'C16'!J11+'C17'!J11)*100</f>
        <v>87.638274336283189</v>
      </c>
      <c r="K30" s="116">
        <f>+K11/(K11+'C16'!K11+'C17'!K11)*100</f>
        <v>86.950032833860675</v>
      </c>
      <c r="L30" s="116">
        <f>+L11/(L11+'C16'!L11+'C17'!L11)*100</f>
        <v>88.368264420945991</v>
      </c>
      <c r="M30" s="116"/>
      <c r="N30" s="116">
        <f>+N11/(N11+'C16'!N11+'C17'!N11)*100</f>
        <v>89.585155566662493</v>
      </c>
      <c r="O30" s="116">
        <f>+O11/(O11+'C16'!O11+'C17'!O11)*100</f>
        <v>88.869053362925797</v>
      </c>
      <c r="P30" s="116">
        <f>+P11/(P11+'C16'!P11+'C17'!P11)*100</f>
        <v>90.354606252268127</v>
      </c>
      <c r="Q30" s="116"/>
      <c r="R30" s="116">
        <f>+R11/(R11+'C16'!R11+'C17'!R11)*100</f>
        <v>92.996011617726765</v>
      </c>
      <c r="S30" s="116">
        <f>+S11/(S11+'C16'!S11+'C17'!S11)*100</f>
        <v>92.279511533242868</v>
      </c>
      <c r="T30" s="116">
        <f>+T11/(T11+'C16'!T11+'C17'!T11)*100</f>
        <v>93.748041812640636</v>
      </c>
      <c r="U30" s="116"/>
      <c r="V30" s="116">
        <f>+V11/(V11+'C16'!V11+'C17'!V11)*100</f>
        <v>91.953643378268836</v>
      </c>
      <c r="W30" s="116">
        <f>+W11/(W11+'C16'!W11+'C17'!W11)*100</f>
        <v>91.164495114006513</v>
      </c>
      <c r="X30" s="116">
        <f>+X11/(X11+'C16'!X11+'C17'!X11)*100</f>
        <v>92.795532112938261</v>
      </c>
      <c r="Y30" s="116"/>
      <c r="Z30" s="116">
        <f>+Z11/(Z11+'C16'!Z11+'C17'!Z11)*100</f>
        <v>95.354863548191261</v>
      </c>
      <c r="AA30" s="116">
        <f>+AA11/(AA11+'C16'!AA11+'C17'!AA11)*100</f>
        <v>94.885432538883947</v>
      </c>
      <c r="AB30" s="116">
        <f>+AB11/(AB11+'C16'!AB11+'C17'!AB11)*100</f>
        <v>95.85343511450381</v>
      </c>
    </row>
    <row r="31" spans="1:28" ht="15" customHeight="1" x14ac:dyDescent="0.25">
      <c r="A31" s="53" t="s">
        <v>42</v>
      </c>
      <c r="B31" s="116">
        <f>+B12/(B12+'C16'!B12+'C17'!B12)*100</f>
        <v>98.834967500275411</v>
      </c>
      <c r="C31" s="116">
        <f>+C12/(C12+'C16'!C12+'C17'!C12)*100</f>
        <v>98.570889284366075</v>
      </c>
      <c r="D31" s="116">
        <f>+D12/(D12+'C16'!D12+'C17'!D12)*100</f>
        <v>99.110610751477623</v>
      </c>
      <c r="E31" s="116"/>
      <c r="F31" s="116">
        <f>+F12/(F12+'C16'!F12+'C17'!F12)*100</f>
        <v>99.391708019849517</v>
      </c>
      <c r="G31" s="116">
        <f>+G12/(G12+'C16'!G12+'C17'!G12)*100</f>
        <v>99.406806119263194</v>
      </c>
      <c r="H31" s="116">
        <f>+H12/(H12+'C16'!H12+'C17'!H12)*100</f>
        <v>99.375821287779246</v>
      </c>
      <c r="I31" s="116"/>
      <c r="J31" s="116">
        <f>+J12/(J12+'C16'!J12+'C17'!J12)*100</f>
        <v>99.342105263157904</v>
      </c>
      <c r="K31" s="116">
        <f>+K12/(K12+'C16'!K12+'C17'!K12)*100</f>
        <v>99.158576051779932</v>
      </c>
      <c r="L31" s="116">
        <f>+L12/(L12+'C16'!L12+'C17'!L12)*100</f>
        <v>99.531772575250827</v>
      </c>
      <c r="M31" s="116"/>
      <c r="N31" s="116">
        <f>+N12/(N12+'C16'!N12+'C17'!N12)*100</f>
        <v>99.061107574793127</v>
      </c>
      <c r="O31" s="116">
        <f>+O12/(O12+'C16'!O12+'C17'!O12)*100</f>
        <v>98.878853939582683</v>
      </c>
      <c r="P31" s="116">
        <f>+P12/(P12+'C16'!P12+'C17'!P12)*100</f>
        <v>99.251545720794013</v>
      </c>
      <c r="Q31" s="116"/>
      <c r="R31" s="116">
        <f>+R12/(R12+'C16'!R12+'C17'!R12)*100</f>
        <v>98.812469074715494</v>
      </c>
      <c r="S31" s="116">
        <f>+S12/(S12+'C16'!S12+'C17'!S12)*100</f>
        <v>98.717527129233801</v>
      </c>
      <c r="T31" s="116">
        <f>+T12/(T12+'C16'!T12+'C17'!T12)*100</f>
        <v>98.908007941760417</v>
      </c>
      <c r="U31" s="116"/>
      <c r="V31" s="116">
        <f>+V12/(V12+'C16'!V12+'C17'!V12)*100</f>
        <v>98.251809994702455</v>
      </c>
      <c r="W31" s="116">
        <f>+W12/(W12+'C16'!W12+'C17'!W12)*100</f>
        <v>97.761707988980717</v>
      </c>
      <c r="X31" s="116">
        <f>+X12/(X12+'C16'!X12+'C17'!X12)*100</f>
        <v>98.767669445451247</v>
      </c>
      <c r="Y31" s="116"/>
      <c r="Z31" s="116">
        <f>+Z12/(Z12+'C16'!Z12+'C17'!Z12)*100</f>
        <v>98.074024451515669</v>
      </c>
      <c r="AA31" s="116">
        <f>+AA12/(AA12+'C16'!AA12+'C17'!AA12)*100</f>
        <v>97.414350355526821</v>
      </c>
      <c r="AB31" s="116">
        <f>+AB12/(AB12+'C16'!AB12+'C17'!AB12)*100</f>
        <v>98.783454987834546</v>
      </c>
    </row>
    <row r="32" spans="1:28" ht="15" customHeight="1" x14ac:dyDescent="0.25">
      <c r="A32" s="53" t="s">
        <v>194</v>
      </c>
      <c r="B32" s="116">
        <f>+B13/(B13+'C16'!B13+'C17'!B13)*100</f>
        <v>98.075716377326913</v>
      </c>
      <c r="C32" s="116">
        <f>+C13/(C13+'C16'!C13+'C17'!C13)*100</f>
        <v>98.049886621315196</v>
      </c>
      <c r="D32" s="116">
        <f>+D13/(D13+'C16'!D13+'C17'!D13)*100</f>
        <v>98.097826086956516</v>
      </c>
      <c r="E32" s="116"/>
      <c r="F32" s="116">
        <f>+F13/(F13+'C16'!F13+'C17'!F13)*100</f>
        <v>99.448275862068968</v>
      </c>
      <c r="G32" s="116">
        <f>+G13/(G13+'C16'!G13+'C17'!G13)*100</f>
        <v>99.402985074626869</v>
      </c>
      <c r="H32" s="116">
        <f>+H13/(H13+'C16'!H13+'C17'!H13)*100</f>
        <v>99.487179487179489</v>
      </c>
      <c r="I32" s="116"/>
      <c r="J32" s="116">
        <f>+J13/(J13+'C16'!J13+'C17'!J13)*100</f>
        <v>98.915989159891609</v>
      </c>
      <c r="K32" s="116">
        <f>+K13/(K13+'C16'!K13+'C17'!K13)*100</f>
        <v>99.397590361445793</v>
      </c>
      <c r="L32" s="116">
        <f>+L13/(L13+'C16'!L13+'C17'!L13)*100</f>
        <v>98.522167487684726</v>
      </c>
      <c r="M32" s="116"/>
      <c r="N32" s="116">
        <f>+N13/(N13+'C16'!N13+'C17'!N13)*100</f>
        <v>98.269468479604456</v>
      </c>
      <c r="O32" s="116">
        <f>+O13/(O13+'C16'!O13+'C17'!O13)*100</f>
        <v>98.177083333333343</v>
      </c>
      <c r="P32" s="116">
        <f>+P13/(P13+'C16'!P13+'C17'!P13)*100</f>
        <v>98.352941176470594</v>
      </c>
      <c r="Q32" s="116"/>
      <c r="R32" s="116">
        <f>+R13/(R13+'C16'!R13+'C17'!R13)*100</f>
        <v>97.5</v>
      </c>
      <c r="S32" s="116">
        <f>+S13/(S13+'C16'!S13+'C17'!S13)*100</f>
        <v>97.323600973236012</v>
      </c>
      <c r="T32" s="116">
        <f>+T13/(T13+'C16'!T13+'C17'!T13)*100</f>
        <v>97.654584221748394</v>
      </c>
      <c r="U32" s="116"/>
      <c r="V32" s="116">
        <f>+V13/(V13+'C16'!V13+'C17'!V13)*100</f>
        <v>97.066326530612244</v>
      </c>
      <c r="W32" s="116">
        <f>+W13/(W13+'C16'!W13+'C17'!W13)*100</f>
        <v>96.610169491525426</v>
      </c>
      <c r="X32" s="116">
        <f>+X13/(X13+'C16'!X13+'C17'!X13)*100</f>
        <v>97.441860465116278</v>
      </c>
      <c r="Y32" s="116"/>
      <c r="Z32" s="116">
        <f>+Z13/(Z13+'C16'!Z13+'C17'!Z13)*100</f>
        <v>97.514792899408292</v>
      </c>
      <c r="AA32" s="116">
        <f>+AA13/(AA13+'C16'!AA13+'C17'!AA13)*100</f>
        <v>97.686375321336754</v>
      </c>
      <c r="AB32" s="116">
        <f>+AB13/(AB13+'C16'!AB13+'C17'!AB13)*100</f>
        <v>97.368421052631575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58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+B16/(B16+'C16'!B16+'C17'!B16)*100</f>
        <v>92.794269907257345</v>
      </c>
      <c r="C35" s="115">
        <f>+C16/(C16+'C16'!C16+'C17'!C16)*100</f>
        <v>92.208151132511176</v>
      </c>
      <c r="D35" s="115">
        <f>+D16/(D16+'C16'!D16+'C17'!D16)*100</f>
        <v>93.410224801048173</v>
      </c>
      <c r="E35" s="115"/>
      <c r="F35" s="115">
        <f>+F16/(F16+'C16'!F16+'C17'!F16)*100</f>
        <v>99.498117942283557</v>
      </c>
      <c r="G35" s="115">
        <f>+G16/(G16+'C16'!G16+'C17'!G16)*100</f>
        <v>99.405304682234458</v>
      </c>
      <c r="H35" s="115">
        <f>+H16/(H16+'C16'!H16+'C17'!H16)*100</f>
        <v>99.594890661816379</v>
      </c>
      <c r="I35" s="115"/>
      <c r="J35" s="115">
        <f>+J16/(J16+'C16'!J16+'C17'!J16)*100</f>
        <v>87.765391182082951</v>
      </c>
      <c r="K35" s="115">
        <f>+K16/(K16+'C16'!K16+'C17'!K16)*100</f>
        <v>87.195050319144769</v>
      </c>
      <c r="L35" s="115">
        <f>+L16/(L16+'C16'!L16+'C17'!L16)*100</f>
        <v>88.366050808314085</v>
      </c>
      <c r="M35" s="115"/>
      <c r="N35" s="115">
        <f>+N16/(N16+'C16'!N16+'C17'!N16)*100</f>
        <v>89.750298052722215</v>
      </c>
      <c r="O35" s="115">
        <f>+O16/(O16+'C16'!O16+'C17'!O16)*100</f>
        <v>89.059080962800877</v>
      </c>
      <c r="P35" s="115">
        <f>+P16/(P16+'C16'!P16+'C17'!P16)*100</f>
        <v>90.483012689316411</v>
      </c>
      <c r="Q35" s="115"/>
      <c r="R35" s="115">
        <f>+R16/(R16+'C16'!R16+'C17'!R16)*100</f>
        <v>92.990200567817567</v>
      </c>
      <c r="S35" s="115">
        <f>+S16/(S16+'C16'!S16+'C17'!S16)*100</f>
        <v>92.323956280236516</v>
      </c>
      <c r="T35" s="115">
        <f>+T16/(T16+'C16'!T16+'C17'!T16)*100</f>
        <v>93.68677407268639</v>
      </c>
      <c r="U35" s="115"/>
      <c r="V35" s="115">
        <f>+V16/(V16+'C16'!V16+'C17'!V16)*100</f>
        <v>91.830710585475515</v>
      </c>
      <c r="W35" s="115">
        <f>+W16/(W16+'C16'!W16+'C17'!W16)*100</f>
        <v>91.012605202025981</v>
      </c>
      <c r="X35" s="115">
        <f>+X16/(X16+'C16'!X16+'C17'!X16)*100</f>
        <v>92.693605398457578</v>
      </c>
      <c r="Y35" s="115"/>
      <c r="Z35" s="115">
        <f>+Z16/(Z16+'C16'!Z16+'C17'!Z16)*100</f>
        <v>95.494086226631055</v>
      </c>
      <c r="AA35" s="115">
        <f>+AA16/(AA16+'C16'!AA16+'C17'!AA16)*100</f>
        <v>94.911273486430062</v>
      </c>
      <c r="AB35" s="115">
        <f>+AB16/(AB16+'C16'!AB16+'C17'!AB16)*100</f>
        <v>96.104860134395992</v>
      </c>
    </row>
    <row r="36" spans="1:28" ht="15" customHeight="1" x14ac:dyDescent="0.25">
      <c r="A36" s="53" t="s">
        <v>41</v>
      </c>
      <c r="B36" s="116">
        <f>+B17/(B17+'C16'!B17+'C17'!B17)*100</f>
        <v>91.956021220730804</v>
      </c>
      <c r="C36" s="116">
        <f>+C17/(C17+'C16'!C17+'C17'!C17)*100</f>
        <v>91.334616057372756</v>
      </c>
      <c r="D36" s="116">
        <f>+D17/(D17+'C16'!D17+'C17'!D17)*100</f>
        <v>92.611564635892591</v>
      </c>
      <c r="E36" s="114"/>
      <c r="F36" s="116">
        <f>+F17/(F17+'C16'!F17+'C17'!F17)*100</f>
        <v>99.515744163196558</v>
      </c>
      <c r="G36" s="116">
        <f>+G17/(G17+'C16'!G17+'C17'!G17)*100</f>
        <v>99.404816408753788</v>
      </c>
      <c r="H36" s="116">
        <f>+H17/(H17+'C16'!H17+'C17'!H17)*100</f>
        <v>99.631649445082289</v>
      </c>
      <c r="I36" s="114"/>
      <c r="J36" s="116">
        <f>+J17/(J17+'C16'!J17+'C17'!J17)*100</f>
        <v>86.021952628538415</v>
      </c>
      <c r="K36" s="116">
        <f>+K17/(K17+'C16'!K17+'C17'!K17)*100</f>
        <v>85.424246507658452</v>
      </c>
      <c r="L36" s="116">
        <f>+L17/(L17+'C16'!L17+'C17'!L17)*100</f>
        <v>86.655244622120691</v>
      </c>
      <c r="M36" s="114"/>
      <c r="N36" s="116">
        <f>+N17/(N17+'C16'!N17+'C17'!N17)*100</f>
        <v>88.580385132109271</v>
      </c>
      <c r="O36" s="116">
        <f>+O17/(O17+'C16'!O17+'C17'!O17)*100</f>
        <v>87.842484346158017</v>
      </c>
      <c r="P36" s="116">
        <f>+P17/(P17+'C16'!P17+'C17'!P17)*100</f>
        <v>89.365635712359889</v>
      </c>
      <c r="Q36" s="114"/>
      <c r="R36" s="116">
        <f>+R17/(R17+'C16'!R17+'C17'!R17)*100</f>
        <v>92.212533377837119</v>
      </c>
      <c r="S36" s="116">
        <f>+S17/(S17+'C16'!S17+'C17'!S17)*100</f>
        <v>91.492476616510771</v>
      </c>
      <c r="T36" s="116">
        <f>+T17/(T17+'C16'!T17+'C17'!T17)*100</f>
        <v>92.970958622462092</v>
      </c>
      <c r="U36" s="114"/>
      <c r="V36" s="116">
        <f>+V17/(V17+'C16'!V17+'C17'!V17)*100</f>
        <v>90.976189946866455</v>
      </c>
      <c r="W36" s="116">
        <f>+W17/(W17+'C16'!W17+'C17'!W17)*100</f>
        <v>90.129701686121919</v>
      </c>
      <c r="X36" s="116">
        <f>+X17/(X17+'C16'!X17+'C17'!X17)*100</f>
        <v>91.872225527435816</v>
      </c>
      <c r="Y36" s="114"/>
      <c r="Z36" s="116">
        <f>+Z17/(Z17+'C16'!Z17+'C17'!Z17)*100</f>
        <v>95.145715718115838</v>
      </c>
      <c r="AA36" s="116">
        <f>+AA17/(AA17+'C16'!AA17+'C17'!AA17)*100</f>
        <v>94.563503898427854</v>
      </c>
      <c r="AB36" s="116">
        <f>+AB17/(AB17+'C16'!AB17+'C17'!AB17)*100</f>
        <v>95.755601178255816</v>
      </c>
    </row>
    <row r="37" spans="1:28" ht="15" customHeight="1" x14ac:dyDescent="0.25">
      <c r="A37" s="53" t="s">
        <v>42</v>
      </c>
      <c r="B37" s="116">
        <f>+B18/(B18+'C16'!B18+'C17'!B18)*100</f>
        <v>98.814103491163635</v>
      </c>
      <c r="C37" s="116">
        <f>+C18/(C18+'C16'!C18+'C17'!C18)*100</f>
        <v>98.53622696959421</v>
      </c>
      <c r="D37" s="116">
        <f>+D18/(D18+'C16'!D18+'C17'!D18)*100</f>
        <v>99.10539723917293</v>
      </c>
      <c r="E37" s="114"/>
      <c r="F37" s="116">
        <f>+F18/(F18+'C16'!F18+'C17'!F18)*100</f>
        <v>99.377418812047793</v>
      </c>
      <c r="G37" s="116">
        <f>+G18/(G18+'C16'!G18+'C17'!G18)*100</f>
        <v>99.409061063690089</v>
      </c>
      <c r="H37" s="116">
        <f>+H18/(H18+'C16'!H18+'C17'!H18)*100</f>
        <v>99.344149119779075</v>
      </c>
      <c r="I37" s="114"/>
      <c r="J37" s="116">
        <f>+J18/(J18+'C16'!J18+'C17'!J18)*100</f>
        <v>99.410949410949414</v>
      </c>
      <c r="K37" s="116">
        <f>+K18/(K18+'C16'!K18+'C17'!K18)*100</f>
        <v>99.218218898708372</v>
      </c>
      <c r="L37" s="116">
        <f>+L18/(L18+'C16'!L18+'C17'!L18)*100</f>
        <v>99.611307420494697</v>
      </c>
      <c r="M37" s="114"/>
      <c r="N37" s="116">
        <f>+N18/(N18+'C16'!N18+'C17'!N18)*100</f>
        <v>99.065264563511931</v>
      </c>
      <c r="O37" s="116">
        <f>+O18/(O18+'C16'!O18+'C17'!O18)*100</f>
        <v>98.889977146588308</v>
      </c>
      <c r="P37" s="116">
        <f>+P18/(P18+'C16'!P18+'C17'!P18)*100</f>
        <v>99.248633879781423</v>
      </c>
      <c r="Q37" s="114"/>
      <c r="R37" s="116">
        <f>+R18/(R18+'C16'!R18+'C17'!R18)*100</f>
        <v>98.754109707561867</v>
      </c>
      <c r="S37" s="116">
        <f>+S18/(S18+'C16'!S18+'C17'!S18)*100</f>
        <v>98.65702479338843</v>
      </c>
      <c r="T37" s="116">
        <f>+T18/(T18+'C16'!T18+'C17'!T18)*100</f>
        <v>98.852173913043472</v>
      </c>
      <c r="U37" s="114"/>
      <c r="V37" s="116">
        <f>+V18/(V18+'C16'!V18+'C17'!V18)*100</f>
        <v>98.200371057513919</v>
      </c>
      <c r="W37" s="116">
        <f>+W18/(W18+'C16'!W18+'C17'!W18)*100</f>
        <v>97.657657657657666</v>
      </c>
      <c r="X37" s="116">
        <f>+X18/(X18+'C16'!X18+'C17'!X18)*100</f>
        <v>98.77629063097514</v>
      </c>
      <c r="Y37" s="114"/>
      <c r="Z37" s="116">
        <f>+Z18/(Z18+'C16'!Z18+'C17'!Z18)*100</f>
        <v>97.999297999297994</v>
      </c>
      <c r="AA37" s="116">
        <f>+AA18/(AA18+'C16'!AA18+'C17'!AA18)*100</f>
        <v>97.30094466936572</v>
      </c>
      <c r="AB37" s="116">
        <f>+AB18/(AB18+'C16'!AB18+'C17'!AB18)*100</f>
        <v>98.756400877834665</v>
      </c>
    </row>
    <row r="38" spans="1:28" ht="15" customHeight="1" x14ac:dyDescent="0.25">
      <c r="A38" s="53" t="s">
        <v>194</v>
      </c>
      <c r="B38" s="116">
        <f>+B19/(B19+'C16'!B19+'C17'!B19)*100</f>
        <v>98.075716377326913</v>
      </c>
      <c r="C38" s="116">
        <f>+C19/(C19+'C16'!C19+'C17'!C19)*100</f>
        <v>98.049886621315196</v>
      </c>
      <c r="D38" s="116">
        <f>+D19/(D19+'C16'!D19+'C17'!D19)*100</f>
        <v>98.097826086956516</v>
      </c>
      <c r="E38" s="114"/>
      <c r="F38" s="116">
        <f>+F19/(F19+'C16'!F19+'C17'!F19)*100</f>
        <v>99.448275862068968</v>
      </c>
      <c r="G38" s="116">
        <f>+G19/(G19+'C16'!G19+'C17'!G19)*100</f>
        <v>99.402985074626869</v>
      </c>
      <c r="H38" s="116">
        <f>+H19/(H19+'C16'!H19+'C17'!H19)*100</f>
        <v>99.487179487179489</v>
      </c>
      <c r="I38" s="114"/>
      <c r="J38" s="116">
        <f>+J19/(J19+'C16'!J19+'C17'!J19)*100</f>
        <v>98.915989159891609</v>
      </c>
      <c r="K38" s="116">
        <f>+K19/(K19+'C16'!K19+'C17'!K19)*100</f>
        <v>99.397590361445793</v>
      </c>
      <c r="L38" s="116">
        <f>+L19/(L19+'C16'!L19+'C17'!L19)*100</f>
        <v>98.522167487684726</v>
      </c>
      <c r="M38" s="114"/>
      <c r="N38" s="116">
        <f>+N19/(N19+'C16'!N19+'C17'!N19)*100</f>
        <v>98.269468479604456</v>
      </c>
      <c r="O38" s="116">
        <f>+O19/(O19+'C16'!O19+'C17'!O19)*100</f>
        <v>98.177083333333343</v>
      </c>
      <c r="P38" s="116">
        <f>+P19/(P19+'C16'!P19+'C17'!P19)*100</f>
        <v>98.352941176470594</v>
      </c>
      <c r="Q38" s="114"/>
      <c r="R38" s="116">
        <f>+R19/(R19+'C16'!R19+'C17'!R19)*100</f>
        <v>97.5</v>
      </c>
      <c r="S38" s="116">
        <f>+S19/(S19+'C16'!S19+'C17'!S19)*100</f>
        <v>97.323600973236012</v>
      </c>
      <c r="T38" s="116">
        <f>+T19/(T19+'C16'!T19+'C17'!T19)*100</f>
        <v>97.654584221748394</v>
      </c>
      <c r="U38" s="114"/>
      <c r="V38" s="116">
        <f>+V19/(V19+'C16'!V19+'C17'!V19)*100</f>
        <v>97.066326530612244</v>
      </c>
      <c r="W38" s="116">
        <f>+W19/(W19+'C16'!W19+'C17'!W19)*100</f>
        <v>96.610169491525426</v>
      </c>
      <c r="X38" s="116">
        <f>+X19/(X19+'C16'!X19+'C17'!X19)*100</f>
        <v>97.441860465116278</v>
      </c>
      <c r="Y38" s="114"/>
      <c r="Z38" s="116">
        <f>+Z19/(Z19+'C16'!Z19+'C17'!Z19)*100</f>
        <v>97.514792899408292</v>
      </c>
      <c r="AA38" s="116">
        <f>+AA19/(AA19+'C16'!AA19+'C17'!AA19)*100</f>
        <v>97.686375321336754</v>
      </c>
      <c r="AB38" s="116">
        <f>+AB19/(AB19+'C16'!AB19+'C17'!AB19)*100</f>
        <v>97.368421052631575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+B22/(B22+'C16'!B22+'C17'!B22)*100</f>
        <v>94.366774836486087</v>
      </c>
      <c r="C41" s="115">
        <f>+C22/(C22+'C16'!C22+'C17'!C22)*100</f>
        <v>93.812397452654423</v>
      </c>
      <c r="D41" s="115">
        <f>+D22/(D22+'C16'!D22+'C17'!D22)*100</f>
        <v>94.961303887505409</v>
      </c>
      <c r="E41" s="115"/>
      <c r="F41" s="115">
        <f>+F22/(F22+'C16'!F22+'C17'!F22)*100</f>
        <v>99.604275642483515</v>
      </c>
      <c r="G41" s="115">
        <f>+G22/(G22+'C16'!G22+'C17'!G22)*100</f>
        <v>99.541365320162285</v>
      </c>
      <c r="H41" s="115">
        <f>+H22/(H22+'C16'!H22+'C17'!H22)*100</f>
        <v>99.671268902038136</v>
      </c>
      <c r="I41" s="115"/>
      <c r="J41" s="115">
        <f>+J22/(J22+'C16'!J22+'C17'!J22)*100</f>
        <v>90.945255639437633</v>
      </c>
      <c r="K41" s="115">
        <f>+K22/(K22+'C16'!K22+'C17'!K22)*100</f>
        <v>90.076402915605513</v>
      </c>
      <c r="L41" s="115">
        <f>+L22/(L22+'C16'!L22+'C17'!L22)*100</f>
        <v>91.866964784795982</v>
      </c>
      <c r="M41" s="115"/>
      <c r="N41" s="115">
        <f>+N22/(N22+'C16'!N22+'C17'!N22)*100</f>
        <v>91.702517676106396</v>
      </c>
      <c r="O41" s="115">
        <f>+O22/(O22+'C16'!O22+'C17'!O22)*100</f>
        <v>91.002791496671676</v>
      </c>
      <c r="P41" s="115">
        <f>+P22/(P22+'C16'!P22+'C17'!P22)*100</f>
        <v>92.468652037617559</v>
      </c>
      <c r="Q41" s="115"/>
      <c r="R41" s="115">
        <f>+R22/(R22+'C16'!R22+'C17'!R22)*100</f>
        <v>94.622948121940183</v>
      </c>
      <c r="S41" s="115">
        <f>+S22/(S22+'C16'!S22+'C17'!S22)*100</f>
        <v>93.925949826570942</v>
      </c>
      <c r="T41" s="115">
        <f>+T22/(T22+'C16'!T22+'C17'!T22)*100</f>
        <v>95.348446683459272</v>
      </c>
      <c r="U41" s="115"/>
      <c r="V41" s="115">
        <f>+V22/(V22+'C16'!V22+'C17'!V22)*100</f>
        <v>94.051857938464352</v>
      </c>
      <c r="W41" s="115">
        <f>+W22/(W22+'C16'!W22+'C17'!W22)*100</f>
        <v>93.36730211719231</v>
      </c>
      <c r="X41" s="115">
        <f>+X22/(X22+'C16'!X22+'C17'!X22)*100</f>
        <v>94.792359593271883</v>
      </c>
      <c r="Y41" s="115"/>
      <c r="Z41" s="115">
        <f>+Z22/(Z22+'C16'!Z22+'C17'!Z22)*100</f>
        <v>95.845683797710791</v>
      </c>
      <c r="AA41" s="115">
        <f>+AA22/(AA22+'C16'!AA22+'C17'!AA22)*100</f>
        <v>95.603915399405707</v>
      </c>
      <c r="AB41" s="115">
        <f>+AB22/(AB22+'C16'!AB22+'C17'!AB22)*100</f>
        <v>96.109468866215323</v>
      </c>
    </row>
    <row r="42" spans="1:28" ht="15" customHeight="1" x14ac:dyDescent="0.25">
      <c r="A42" s="53" t="s">
        <v>41</v>
      </c>
      <c r="B42" s="116">
        <f>+B23/(B23+'C16'!B23+'C17'!B23)*100</f>
        <v>94.305033371222052</v>
      </c>
      <c r="C42" s="116">
        <f>+C23/(C23+'C16'!C23+'C17'!C23)*100</f>
        <v>93.746922005375055</v>
      </c>
      <c r="D42" s="116">
        <f>+D23/(D23+'C16'!D23+'C17'!D23)*100</f>
        <v>94.904420098224406</v>
      </c>
      <c r="E42" s="114"/>
      <c r="F42" s="116">
        <f>+F23/(F23+'C16'!F23+'C17'!F23)*100</f>
        <v>99.603339329366719</v>
      </c>
      <c r="G42" s="116">
        <f>+G23/(G23+'C16'!G23+'C17'!G23)*100</f>
        <v>99.543869063590023</v>
      </c>
      <c r="H42" s="116">
        <f>+H23/(H23+'C16'!H23+'C17'!H23)*100</f>
        <v>99.666666666666671</v>
      </c>
      <c r="I42" s="114"/>
      <c r="J42" s="116">
        <f>+J23/(J23+'C16'!J23+'C17'!J23)*100</f>
        <v>90.84490899922065</v>
      </c>
      <c r="K42" s="116">
        <f>+K23/(K23+'C16'!K23+'C17'!K23)*100</f>
        <v>89.972417474864301</v>
      </c>
      <c r="L42" s="116">
        <f>+L23/(L23+'C16'!L23+'C17'!L23)*100</f>
        <v>91.772271609608467</v>
      </c>
      <c r="M42" s="114"/>
      <c r="N42" s="116">
        <f>+N23/(N23+'C16'!N23+'C17'!N23)*100</f>
        <v>91.621907859898627</v>
      </c>
      <c r="O42" s="116">
        <f>+O23/(O23+'C16'!O23+'C17'!O23)*100</f>
        <v>90.920928886638208</v>
      </c>
      <c r="P42" s="116">
        <f>+P23/(P23+'C16'!P23+'C17'!P23)*100</f>
        <v>92.390011890606417</v>
      </c>
      <c r="Q42" s="114"/>
      <c r="R42" s="116">
        <f>+R23/(R23+'C16'!R23+'C17'!R23)*100</f>
        <v>94.559380593597794</v>
      </c>
      <c r="S42" s="116">
        <f>+S23/(S23+'C16'!S23+'C17'!S23)*100</f>
        <v>93.858075040783035</v>
      </c>
      <c r="T42" s="116">
        <f>+T23/(T23+'C16'!T23+'C17'!T23)*100</f>
        <v>95.290317095978921</v>
      </c>
      <c r="U42" s="114"/>
      <c r="V42" s="116">
        <f>+V23/(V23+'C16'!V23+'C17'!V23)*100</f>
        <v>93.986039846530772</v>
      </c>
      <c r="W42" s="116">
        <f>+W23/(W23+'C16'!W23+'C17'!W23)*100</f>
        <v>93.291274213612937</v>
      </c>
      <c r="X42" s="116">
        <f>+X23/(X23+'C16'!X23+'C17'!X23)*100</f>
        <v>94.739377589363144</v>
      </c>
      <c r="Y42" s="114"/>
      <c r="Z42" s="116">
        <f>+Z23/(Z23+'C16'!Z23+'C17'!Z23)*100</f>
        <v>95.797931289250087</v>
      </c>
      <c r="AA42" s="116">
        <f>+AA23/(AA23+'C16'!AA23+'C17'!AA23)*100</f>
        <v>95.553394625176807</v>
      </c>
      <c r="AB42" s="116">
        <f>+AB23/(AB23+'C16'!AB23+'C17'!AB23)*100</f>
        <v>96.065351894818249</v>
      </c>
    </row>
    <row r="43" spans="1:28" ht="15" customHeight="1" x14ac:dyDescent="0.25">
      <c r="A43" s="53" t="s">
        <v>42</v>
      </c>
      <c r="B43" s="116">
        <f>+B24/(B24+'C16'!B24+'C17'!B24)*100</f>
        <v>99.250720461095099</v>
      </c>
      <c r="C43" s="116">
        <f>+C24/(C24+'C16'!C24+'C17'!C24)*100</f>
        <v>99.293286219081267</v>
      </c>
      <c r="D43" s="116">
        <f>+D24/(D24+'C16'!D24+'C17'!D24)*100</f>
        <v>99.209932279909708</v>
      </c>
      <c r="E43" s="114"/>
      <c r="F43" s="116">
        <f>+F24/(F24+'C16'!F24+'C17'!F24)*100</f>
        <v>99.671052631578945</v>
      </c>
      <c r="G43" s="116">
        <f>+G24/(G24+'C16'!G24+'C17'!G24)*100</f>
        <v>99.363057324840767</v>
      </c>
      <c r="H43" s="116">
        <f>+H24/(H24+'C16'!H24+'C17'!H24)*100</f>
        <v>100</v>
      </c>
      <c r="I43" s="114"/>
      <c r="J43" s="116">
        <f>+J24/(J24+'C16'!J24+'C17'!J24)*100</f>
        <v>98.05194805194806</v>
      </c>
      <c r="K43" s="116">
        <f>+K24/(K24+'C16'!K24+'C17'!K24)*100</f>
        <v>97.972972972972968</v>
      </c>
      <c r="L43" s="116">
        <f>+L24/(L24+'C16'!L24+'C17'!L24)*100</f>
        <v>98.125</v>
      </c>
      <c r="M43" s="114"/>
      <c r="N43" s="116">
        <f>+N24/(N24+'C16'!N24+'C17'!N24)*100</f>
        <v>98.976109215017061</v>
      </c>
      <c r="O43" s="116">
        <f>+O24/(O24+'C16'!O24+'C17'!O24)*100</f>
        <v>98.648648648648646</v>
      </c>
      <c r="P43" s="116">
        <f>+P24/(P24+'C16'!P24+'C17'!P24)*100</f>
        <v>99.310344827586206</v>
      </c>
      <c r="Q43" s="114"/>
      <c r="R43" s="116">
        <f>+R24/(R24+'C16'!R24+'C17'!R24)*100</f>
        <v>100</v>
      </c>
      <c r="S43" s="116">
        <f>+S24/(S24+'C16'!S24+'C17'!S24)*100</f>
        <v>100</v>
      </c>
      <c r="T43" s="116">
        <f>+T24/(T24+'C16'!T24+'C17'!T24)*100</f>
        <v>100</v>
      </c>
      <c r="U43" s="114"/>
      <c r="V43" s="116">
        <f>+V24/(V24+'C16'!V24+'C17'!V24)*100</f>
        <v>99.26739926739927</v>
      </c>
      <c r="W43" s="116">
        <f>+W24/(W24+'C16'!W24+'C17'!W24)*100</f>
        <v>100</v>
      </c>
      <c r="X43" s="116">
        <f>+X24/(X24+'C16'!X24+'C17'!X24)*100</f>
        <v>98.611111111111114</v>
      </c>
      <c r="Y43" s="114"/>
      <c r="Z43" s="116">
        <f>+Z24/(Z24+'C16'!Z24+'C17'!Z24)*100</f>
        <v>99.633699633699635</v>
      </c>
      <c r="AA43" s="116">
        <f>+AA24/(AA24+'C16'!AA24+'C17'!AA24)*100</f>
        <v>100</v>
      </c>
      <c r="AB43" s="116">
        <f>+AB24/(AB24+'C16'!AB24+'C17'!AB24)*100</f>
        <v>99.300699300699307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 t="s">
        <v>30</v>
      </c>
      <c r="G44" s="118" t="s">
        <v>30</v>
      </c>
      <c r="H44" s="118" t="s">
        <v>30</v>
      </c>
      <c r="I44" s="102"/>
      <c r="J44" s="118" t="s">
        <v>30</v>
      </c>
      <c r="K44" s="118" t="s">
        <v>30</v>
      </c>
      <c r="L44" s="118" t="s">
        <v>30</v>
      </c>
      <c r="M44" s="102"/>
      <c r="N44" s="118" t="s">
        <v>30</v>
      </c>
      <c r="O44" s="118" t="s">
        <v>30</v>
      </c>
      <c r="P44" s="118" t="s">
        <v>30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sortState ref="A47:AB48">
    <sortCondition descending="1" ref="A47:A48"/>
  </sortState>
  <mergeCells count="18">
    <mergeCell ref="AC2:AD3"/>
    <mergeCell ref="A3:AB3"/>
    <mergeCell ref="A4:AB4"/>
    <mergeCell ref="A6:A7"/>
    <mergeCell ref="B6:D6"/>
    <mergeCell ref="F6:H6"/>
    <mergeCell ref="J6:L6"/>
    <mergeCell ref="N6:P6"/>
    <mergeCell ref="R6:T6"/>
    <mergeCell ref="V6:X6"/>
    <mergeCell ref="Z6:AB6"/>
    <mergeCell ref="A45:AB45"/>
    <mergeCell ref="A1:AB1"/>
    <mergeCell ref="A2:AB2"/>
    <mergeCell ref="A47:AB47"/>
    <mergeCell ref="A46:AB46"/>
    <mergeCell ref="A8:AB8"/>
    <mergeCell ref="A27:AB2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4" fitToHeight="3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7"/>
  <sheetViews>
    <sheetView showGridLines="0" zoomScale="90" zoomScaleNormal="90" zoomScaleSheetLayoutView="100" workbookViewId="0">
      <selection activeCell="K40" sqref="K4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8" style="53" bestFit="1" customWidth="1"/>
    <col min="9" max="9" width="1.7109375" style="53" customWidth="1"/>
    <col min="10" max="12" width="8" style="53" bestFit="1" customWidth="1"/>
    <col min="13" max="13" width="1.7109375" style="53" customWidth="1"/>
    <col min="14" max="16" width="8" style="53" bestFit="1" customWidth="1"/>
    <col min="17" max="17" width="1.7109375" style="53" customWidth="1"/>
    <col min="18" max="20" width="8" style="53" bestFit="1" customWidth="1"/>
    <col min="21" max="21" width="1.7109375" style="53" customWidth="1"/>
    <col min="22" max="24" width="8" style="53" bestFit="1" customWidth="1"/>
    <col min="25" max="25" width="1.7109375" style="53" customWidth="1"/>
    <col min="26" max="28" width="8" style="53" bestFit="1" customWidth="1"/>
    <col min="29" max="30" width="10.7109375" style="53" customWidth="1"/>
    <col min="31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3" s="81" customFormat="1" ht="15" customHeight="1" x14ac:dyDescent="0.25">
      <c r="A1" s="261" t="s">
        <v>191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128"/>
      <c r="AE1" s="30"/>
    </row>
    <row r="2" spans="1:33" s="81" customFormat="1" ht="15" customHeight="1" x14ac:dyDescent="0.25">
      <c r="A2" s="260" t="s">
        <v>45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3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3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  <c r="AG4" s="53"/>
    </row>
    <row r="5" spans="1:33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  <c r="AG5" s="53"/>
    </row>
    <row r="6" spans="1:33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32</v>
      </c>
      <c r="G6" s="256"/>
      <c r="H6" s="256"/>
      <c r="I6" s="111"/>
      <c r="J6" s="256" t="s">
        <v>33</v>
      </c>
      <c r="K6" s="256"/>
      <c r="L6" s="256"/>
      <c r="M6" s="111"/>
      <c r="N6" s="256" t="s">
        <v>34</v>
      </c>
      <c r="O6" s="256"/>
      <c r="P6" s="256"/>
      <c r="Q6" s="111"/>
      <c r="R6" s="256" t="s">
        <v>35</v>
      </c>
      <c r="S6" s="256"/>
      <c r="T6" s="256"/>
      <c r="U6" s="111"/>
      <c r="V6" s="256" t="s">
        <v>36</v>
      </c>
      <c r="W6" s="256"/>
      <c r="X6" s="256"/>
      <c r="Y6" s="111"/>
      <c r="Z6" s="256" t="s">
        <v>37</v>
      </c>
      <c r="AA6" s="256"/>
      <c r="AB6" s="256"/>
    </row>
    <row r="7" spans="1:33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3" ht="15" customHeight="1" x14ac:dyDescent="0.25">
      <c r="A8" s="264" t="s">
        <v>4</v>
      </c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3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3" ht="15" customHeight="1" x14ac:dyDescent="0.25">
      <c r="A10" s="60" t="s">
        <v>8</v>
      </c>
      <c r="B10" s="120">
        <f t="shared" ref="B10:D13" si="0">+B16+B22</f>
        <v>29791</v>
      </c>
      <c r="C10" s="120">
        <f t="shared" si="0"/>
        <v>16584</v>
      </c>
      <c r="D10" s="120">
        <f t="shared" si="0"/>
        <v>13207</v>
      </c>
      <c r="E10" s="120"/>
      <c r="F10" s="110">
        <f t="shared" ref="F10:H13" si="1">+F16+F22</f>
        <v>79</v>
      </c>
      <c r="G10" s="110">
        <f t="shared" si="1"/>
        <v>44</v>
      </c>
      <c r="H10" s="110">
        <f t="shared" si="1"/>
        <v>35</v>
      </c>
      <c r="I10" s="120"/>
      <c r="J10" s="120">
        <f t="shared" ref="J10:L13" si="2">+J16+J22</f>
        <v>7904</v>
      </c>
      <c r="K10" s="120">
        <f t="shared" si="2"/>
        <v>4291</v>
      </c>
      <c r="L10" s="120">
        <f t="shared" si="2"/>
        <v>3613</v>
      </c>
      <c r="M10" s="120"/>
      <c r="N10" s="120">
        <f t="shared" ref="N10:P13" si="3">+N16+N22</f>
        <v>8195</v>
      </c>
      <c r="O10" s="120">
        <f t="shared" si="3"/>
        <v>4531</v>
      </c>
      <c r="P10" s="120">
        <f t="shared" si="3"/>
        <v>3664</v>
      </c>
      <c r="Q10" s="120"/>
      <c r="R10" s="120">
        <f t="shared" ref="R10:T13" si="4">+R16+R22</f>
        <v>5016</v>
      </c>
      <c r="S10" s="120">
        <f t="shared" si="4"/>
        <v>2828</v>
      </c>
      <c r="T10" s="120">
        <f t="shared" si="4"/>
        <v>2188</v>
      </c>
      <c r="U10" s="120"/>
      <c r="V10" s="120">
        <f t="shared" ref="V10:X13" si="5">+V16+V22</f>
        <v>5411</v>
      </c>
      <c r="W10" s="120">
        <f t="shared" si="5"/>
        <v>3077</v>
      </c>
      <c r="X10" s="120">
        <f t="shared" si="5"/>
        <v>2334</v>
      </c>
      <c r="Y10" s="120"/>
      <c r="Z10" s="120">
        <f t="shared" ref="Z10:AB13" si="6">+Z16+Z22</f>
        <v>3186</v>
      </c>
      <c r="AA10" s="120">
        <f t="shared" si="6"/>
        <v>1813</v>
      </c>
      <c r="AB10" s="120">
        <f t="shared" si="6"/>
        <v>1373</v>
      </c>
    </row>
    <row r="11" spans="1:33" ht="15" customHeight="1" x14ac:dyDescent="0.25">
      <c r="A11" s="68" t="s">
        <v>41</v>
      </c>
      <c r="B11" s="121">
        <f t="shared" si="0"/>
        <v>29377</v>
      </c>
      <c r="C11" s="121">
        <f t="shared" si="0"/>
        <v>16331</v>
      </c>
      <c r="D11" s="121">
        <f t="shared" si="0"/>
        <v>13046</v>
      </c>
      <c r="E11" s="121"/>
      <c r="F11" s="37">
        <f t="shared" si="1"/>
        <v>58</v>
      </c>
      <c r="G11" s="37">
        <f t="shared" si="1"/>
        <v>32</v>
      </c>
      <c r="H11" s="37">
        <f t="shared" si="1"/>
        <v>26</v>
      </c>
      <c r="I11" s="121"/>
      <c r="J11" s="121">
        <f t="shared" si="2"/>
        <v>7869</v>
      </c>
      <c r="K11" s="121">
        <f t="shared" si="2"/>
        <v>4269</v>
      </c>
      <c r="L11" s="121">
        <f t="shared" si="2"/>
        <v>3600</v>
      </c>
      <c r="M11" s="121"/>
      <c r="N11" s="121">
        <f t="shared" si="3"/>
        <v>8144</v>
      </c>
      <c r="O11" s="121">
        <f t="shared" si="3"/>
        <v>4500</v>
      </c>
      <c r="P11" s="121">
        <f t="shared" si="3"/>
        <v>3644</v>
      </c>
      <c r="Q11" s="121"/>
      <c r="R11" s="121">
        <f t="shared" si="4"/>
        <v>4940</v>
      </c>
      <c r="S11" s="121">
        <f t="shared" si="4"/>
        <v>2786</v>
      </c>
      <c r="T11" s="121">
        <f t="shared" si="4"/>
        <v>2154</v>
      </c>
      <c r="U11" s="121"/>
      <c r="V11" s="121">
        <f t="shared" si="5"/>
        <v>5304</v>
      </c>
      <c r="W11" s="121">
        <f t="shared" si="5"/>
        <v>3010</v>
      </c>
      <c r="X11" s="121">
        <f t="shared" si="5"/>
        <v>2294</v>
      </c>
      <c r="Y11" s="121"/>
      <c r="Z11" s="121">
        <f t="shared" si="6"/>
        <v>3062</v>
      </c>
      <c r="AA11" s="121">
        <f t="shared" si="6"/>
        <v>1734</v>
      </c>
      <c r="AB11" s="121">
        <f t="shared" si="6"/>
        <v>1328</v>
      </c>
    </row>
    <row r="12" spans="1:33" ht="15" customHeight="1" x14ac:dyDescent="0.25">
      <c r="A12" s="68" t="s">
        <v>42</v>
      </c>
      <c r="B12" s="37">
        <f t="shared" si="0"/>
        <v>328</v>
      </c>
      <c r="C12" s="37">
        <f t="shared" si="0"/>
        <v>212</v>
      </c>
      <c r="D12" s="37">
        <f t="shared" si="0"/>
        <v>116</v>
      </c>
      <c r="E12" s="37"/>
      <c r="F12" s="37">
        <f t="shared" si="1"/>
        <v>17</v>
      </c>
      <c r="G12" s="37">
        <f t="shared" si="1"/>
        <v>10</v>
      </c>
      <c r="H12" s="37">
        <f t="shared" si="1"/>
        <v>7</v>
      </c>
      <c r="I12" s="37"/>
      <c r="J12" s="37">
        <f t="shared" si="2"/>
        <v>28</v>
      </c>
      <c r="K12" s="37">
        <f t="shared" si="2"/>
        <v>20</v>
      </c>
      <c r="L12" s="37">
        <f t="shared" si="2"/>
        <v>8</v>
      </c>
      <c r="M12" s="37"/>
      <c r="N12" s="37">
        <f t="shared" si="3"/>
        <v>39</v>
      </c>
      <c r="O12" s="37">
        <f t="shared" si="3"/>
        <v>25</v>
      </c>
      <c r="P12" s="37">
        <f t="shared" si="3"/>
        <v>14</v>
      </c>
      <c r="Q12" s="37"/>
      <c r="R12" s="37">
        <f t="shared" si="4"/>
        <v>54</v>
      </c>
      <c r="S12" s="37">
        <f t="shared" si="4"/>
        <v>31</v>
      </c>
      <c r="T12" s="37">
        <f t="shared" si="4"/>
        <v>23</v>
      </c>
      <c r="U12" s="37"/>
      <c r="V12" s="37">
        <f t="shared" si="5"/>
        <v>87</v>
      </c>
      <c r="W12" s="37">
        <f t="shared" si="5"/>
        <v>56</v>
      </c>
      <c r="X12" s="37">
        <f t="shared" si="5"/>
        <v>31</v>
      </c>
      <c r="Y12" s="37"/>
      <c r="Z12" s="37">
        <f t="shared" si="6"/>
        <v>103</v>
      </c>
      <c r="AA12" s="37">
        <f t="shared" si="6"/>
        <v>70</v>
      </c>
      <c r="AB12" s="37">
        <f t="shared" si="6"/>
        <v>33</v>
      </c>
    </row>
    <row r="13" spans="1:33" ht="15" customHeight="1" x14ac:dyDescent="0.25">
      <c r="A13" s="68" t="s">
        <v>194</v>
      </c>
      <c r="B13" s="37">
        <f t="shared" si="0"/>
        <v>86</v>
      </c>
      <c r="C13" s="37">
        <f t="shared" si="0"/>
        <v>41</v>
      </c>
      <c r="D13" s="37">
        <f t="shared" si="0"/>
        <v>45</v>
      </c>
      <c r="E13" s="37"/>
      <c r="F13" s="37">
        <f t="shared" si="1"/>
        <v>4</v>
      </c>
      <c r="G13" s="37">
        <f t="shared" si="1"/>
        <v>2</v>
      </c>
      <c r="H13" s="37">
        <f t="shared" si="1"/>
        <v>2</v>
      </c>
      <c r="I13" s="37"/>
      <c r="J13" s="37">
        <f t="shared" si="2"/>
        <v>7</v>
      </c>
      <c r="K13" s="37">
        <f t="shared" si="2"/>
        <v>2</v>
      </c>
      <c r="L13" s="37">
        <f t="shared" si="2"/>
        <v>5</v>
      </c>
      <c r="M13" s="37"/>
      <c r="N13" s="37">
        <f t="shared" si="3"/>
        <v>12</v>
      </c>
      <c r="O13" s="37">
        <f t="shared" si="3"/>
        <v>6</v>
      </c>
      <c r="P13" s="37">
        <f t="shared" si="3"/>
        <v>6</v>
      </c>
      <c r="Q13" s="37"/>
      <c r="R13" s="37">
        <f t="shared" si="4"/>
        <v>22</v>
      </c>
      <c r="S13" s="37">
        <f t="shared" si="4"/>
        <v>11</v>
      </c>
      <c r="T13" s="37">
        <f t="shared" si="4"/>
        <v>11</v>
      </c>
      <c r="U13" s="37"/>
      <c r="V13" s="37">
        <f t="shared" si="5"/>
        <v>20</v>
      </c>
      <c r="W13" s="37">
        <f t="shared" si="5"/>
        <v>11</v>
      </c>
      <c r="X13" s="37">
        <f t="shared" si="5"/>
        <v>9</v>
      </c>
      <c r="Y13" s="37"/>
      <c r="Z13" s="37">
        <f t="shared" si="6"/>
        <v>21</v>
      </c>
      <c r="AA13" s="37">
        <f t="shared" si="6"/>
        <v>9</v>
      </c>
      <c r="AB13" s="37">
        <f t="shared" si="6"/>
        <v>12</v>
      </c>
    </row>
    <row r="14" spans="1:33" ht="9.9499999999999993" customHeight="1" x14ac:dyDescent="0.25">
      <c r="A14" s="59"/>
      <c r="B14" s="121"/>
      <c r="C14" s="121"/>
      <c r="D14" s="121"/>
      <c r="E14" s="121"/>
      <c r="F14" s="37"/>
      <c r="G14" s="37"/>
      <c r="H14" s="37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33" ht="15" customHeight="1" x14ac:dyDescent="0.25">
      <c r="A15" s="60" t="s">
        <v>362</v>
      </c>
      <c r="B15" s="121"/>
      <c r="C15" s="121"/>
      <c r="D15" s="121"/>
      <c r="E15" s="121"/>
      <c r="F15" s="37"/>
      <c r="G15" s="37"/>
      <c r="H15" s="37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33" ht="15" customHeight="1" x14ac:dyDescent="0.25">
      <c r="A16" s="67" t="s">
        <v>8</v>
      </c>
      <c r="B16" s="120">
        <f>+B17+B18+B19</f>
        <v>22426</v>
      </c>
      <c r="C16" s="120">
        <f t="shared" ref="C16:D16" si="7">+C17+C18+C19</f>
        <v>12407</v>
      </c>
      <c r="D16" s="120">
        <f t="shared" si="7"/>
        <v>10019</v>
      </c>
      <c r="E16" s="120"/>
      <c r="F16" s="110">
        <f>+F17+F18+F19</f>
        <v>60</v>
      </c>
      <c r="G16" s="110">
        <f t="shared" ref="G16:H16" si="8">+G17+G18+G19</f>
        <v>32</v>
      </c>
      <c r="H16" s="110">
        <f t="shared" si="8"/>
        <v>28</v>
      </c>
      <c r="I16" s="120"/>
      <c r="J16" s="120">
        <f>+J17+J18+J19</f>
        <v>6014</v>
      </c>
      <c r="K16" s="120">
        <f t="shared" ref="K16:L16" si="9">+K17+K18+K19</f>
        <v>3227</v>
      </c>
      <c r="L16" s="120">
        <f t="shared" si="9"/>
        <v>2787</v>
      </c>
      <c r="M16" s="120"/>
      <c r="N16" s="120">
        <f>+N17+N18+N19</f>
        <v>6113</v>
      </c>
      <c r="O16" s="120">
        <f t="shared" ref="O16:P16" si="10">+O17+O18+O19</f>
        <v>3354</v>
      </c>
      <c r="P16" s="120">
        <f t="shared" si="10"/>
        <v>2759</v>
      </c>
      <c r="Q16" s="120"/>
      <c r="R16" s="120">
        <f>+R17+R18+R19</f>
        <v>3789</v>
      </c>
      <c r="S16" s="120">
        <f t="shared" ref="S16:T16" si="11">+S17+S18+S19</f>
        <v>2125</v>
      </c>
      <c r="T16" s="120">
        <f t="shared" si="11"/>
        <v>1664</v>
      </c>
      <c r="U16" s="120"/>
      <c r="V16" s="120">
        <f>+V17+V18+V19</f>
        <v>4145</v>
      </c>
      <c r="W16" s="120">
        <f t="shared" ref="W16:X16" si="12">+W17+W18+W19</f>
        <v>2341</v>
      </c>
      <c r="X16" s="120">
        <f t="shared" si="12"/>
        <v>1804</v>
      </c>
      <c r="Y16" s="120"/>
      <c r="Z16" s="120">
        <f>+Z17+Z18+Z19</f>
        <v>2305</v>
      </c>
      <c r="AA16" s="120">
        <f t="shared" ref="AA16:AB16" si="13">+AA17+AA18+AA19</f>
        <v>1328</v>
      </c>
      <c r="AB16" s="110">
        <f t="shared" si="13"/>
        <v>977</v>
      </c>
    </row>
    <row r="17" spans="1:28" ht="15" customHeight="1" x14ac:dyDescent="0.25">
      <c r="A17" s="68" t="s">
        <v>41</v>
      </c>
      <c r="B17" s="121">
        <v>22022</v>
      </c>
      <c r="C17" s="121">
        <v>12158</v>
      </c>
      <c r="D17" s="121">
        <v>9864</v>
      </c>
      <c r="E17" s="121"/>
      <c r="F17" s="37">
        <v>39</v>
      </c>
      <c r="G17" s="37">
        <v>20</v>
      </c>
      <c r="H17" s="37">
        <v>19</v>
      </c>
      <c r="I17" s="121"/>
      <c r="J17" s="121">
        <v>5984</v>
      </c>
      <c r="K17" s="121">
        <v>3207</v>
      </c>
      <c r="L17" s="121">
        <v>2777</v>
      </c>
      <c r="M17" s="121"/>
      <c r="N17" s="121">
        <v>6065</v>
      </c>
      <c r="O17" s="121">
        <v>3325</v>
      </c>
      <c r="P17" s="121">
        <v>2740</v>
      </c>
      <c r="Q17" s="121"/>
      <c r="R17" s="121">
        <v>3713</v>
      </c>
      <c r="S17" s="121">
        <v>2083</v>
      </c>
      <c r="T17" s="121">
        <v>1630</v>
      </c>
      <c r="U17" s="121"/>
      <c r="V17" s="121">
        <v>4040</v>
      </c>
      <c r="W17" s="121">
        <v>2274</v>
      </c>
      <c r="X17" s="121">
        <v>1766</v>
      </c>
      <c r="Y17" s="121"/>
      <c r="Z17" s="121">
        <v>2181</v>
      </c>
      <c r="AA17" s="121">
        <v>1249</v>
      </c>
      <c r="AB17" s="37">
        <v>932</v>
      </c>
    </row>
    <row r="18" spans="1:28" ht="15" customHeight="1" x14ac:dyDescent="0.25">
      <c r="A18" s="68" t="s">
        <v>42</v>
      </c>
      <c r="B18" s="121">
        <v>318</v>
      </c>
      <c r="C18" s="121">
        <v>208</v>
      </c>
      <c r="D18" s="121">
        <v>110</v>
      </c>
      <c r="E18" s="121"/>
      <c r="F18" s="37">
        <v>17</v>
      </c>
      <c r="G18" s="37">
        <v>10</v>
      </c>
      <c r="H18" s="37">
        <v>7</v>
      </c>
      <c r="I18" s="121"/>
      <c r="J18" s="37">
        <v>23</v>
      </c>
      <c r="K18" s="37">
        <v>18</v>
      </c>
      <c r="L18" s="37">
        <v>5</v>
      </c>
      <c r="M18" s="37"/>
      <c r="N18" s="37">
        <v>36</v>
      </c>
      <c r="O18" s="37">
        <v>23</v>
      </c>
      <c r="P18" s="37">
        <v>13</v>
      </c>
      <c r="Q18" s="37"/>
      <c r="R18" s="37">
        <v>54</v>
      </c>
      <c r="S18" s="37">
        <v>31</v>
      </c>
      <c r="T18" s="37">
        <v>23</v>
      </c>
      <c r="U18" s="37"/>
      <c r="V18" s="37">
        <v>85</v>
      </c>
      <c r="W18" s="37">
        <v>56</v>
      </c>
      <c r="X18" s="37">
        <v>29</v>
      </c>
      <c r="Y18" s="37"/>
      <c r="Z18" s="37">
        <v>103</v>
      </c>
      <c r="AA18" s="37">
        <v>70</v>
      </c>
      <c r="AB18" s="37">
        <v>33</v>
      </c>
    </row>
    <row r="19" spans="1:28" ht="15" customHeight="1" x14ac:dyDescent="0.25">
      <c r="A19" s="68" t="s">
        <v>194</v>
      </c>
      <c r="B19" s="37">
        <v>86</v>
      </c>
      <c r="C19" s="37">
        <v>41</v>
      </c>
      <c r="D19" s="37">
        <v>45</v>
      </c>
      <c r="E19" s="37"/>
      <c r="F19" s="113">
        <v>4</v>
      </c>
      <c r="G19" s="37">
        <v>2</v>
      </c>
      <c r="H19" s="37">
        <v>2</v>
      </c>
      <c r="I19" s="37"/>
      <c r="J19" s="37">
        <v>7</v>
      </c>
      <c r="K19" s="37">
        <v>2</v>
      </c>
      <c r="L19" s="37">
        <v>5</v>
      </c>
      <c r="M19" s="37"/>
      <c r="N19" s="37">
        <v>12</v>
      </c>
      <c r="O19" s="37">
        <v>6</v>
      </c>
      <c r="P19" s="37">
        <v>6</v>
      </c>
      <c r="Q19" s="37"/>
      <c r="R19" s="37">
        <v>22</v>
      </c>
      <c r="S19" s="37">
        <v>11</v>
      </c>
      <c r="T19" s="37">
        <v>11</v>
      </c>
      <c r="U19" s="37"/>
      <c r="V19" s="37">
        <v>20</v>
      </c>
      <c r="W19" s="37">
        <v>11</v>
      </c>
      <c r="X19" s="37">
        <v>9</v>
      </c>
      <c r="Y19" s="37"/>
      <c r="Z19" s="37">
        <v>21</v>
      </c>
      <c r="AA19" s="37">
        <v>9</v>
      </c>
      <c r="AB19" s="37">
        <v>12</v>
      </c>
    </row>
    <row r="20" spans="1:28" ht="9.9499999999999993" customHeight="1" x14ac:dyDescent="0.25">
      <c r="A20" s="68"/>
      <c r="B20" s="121"/>
      <c r="C20" s="121"/>
      <c r="D20" s="121"/>
      <c r="E20" s="121"/>
      <c r="F20" s="37"/>
      <c r="G20" s="37"/>
      <c r="H20" s="37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37"/>
      <c r="G21" s="37"/>
      <c r="H21" s="37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" customHeight="1" x14ac:dyDescent="0.25">
      <c r="A22" s="67" t="s">
        <v>8</v>
      </c>
      <c r="B22" s="120">
        <f>+B23+B24+B25</f>
        <v>7365</v>
      </c>
      <c r="C22" s="120">
        <f t="shared" ref="C22:D22" si="14">+C23+C24+C25</f>
        <v>4177</v>
      </c>
      <c r="D22" s="120">
        <f t="shared" si="14"/>
        <v>3188</v>
      </c>
      <c r="E22" s="120"/>
      <c r="F22" s="110">
        <f>+F23+F24+F25</f>
        <v>19</v>
      </c>
      <c r="G22" s="110">
        <f t="shared" ref="G22:H22" si="15">+G23+G24+G25</f>
        <v>12</v>
      </c>
      <c r="H22" s="110">
        <f t="shared" si="15"/>
        <v>7</v>
      </c>
      <c r="I22" s="120"/>
      <c r="J22" s="120">
        <f>+J23+J24+J25</f>
        <v>1890</v>
      </c>
      <c r="K22" s="120">
        <f t="shared" ref="K22:L22" si="16">+K23+K24+K25</f>
        <v>1064</v>
      </c>
      <c r="L22" s="110">
        <f t="shared" si="16"/>
        <v>826</v>
      </c>
      <c r="M22" s="120"/>
      <c r="N22" s="120">
        <f>+N23+N24+N25</f>
        <v>2082</v>
      </c>
      <c r="O22" s="120">
        <f t="shared" ref="O22:P22" si="17">+O23+O24+O25</f>
        <v>1177</v>
      </c>
      <c r="P22" s="110">
        <f t="shared" si="17"/>
        <v>905</v>
      </c>
      <c r="Q22" s="120"/>
      <c r="R22" s="120">
        <f>+R23+R24+R25</f>
        <v>1227</v>
      </c>
      <c r="S22" s="110">
        <f t="shared" ref="S22:T22" si="18">+S23+S24+S25</f>
        <v>703</v>
      </c>
      <c r="T22" s="110">
        <f t="shared" si="18"/>
        <v>524</v>
      </c>
      <c r="U22" s="120"/>
      <c r="V22" s="120">
        <f>+V23+V24+V25</f>
        <v>1266</v>
      </c>
      <c r="W22" s="110">
        <f t="shared" ref="W22:X22" si="19">+W23+W24+W25</f>
        <v>736</v>
      </c>
      <c r="X22" s="110">
        <f t="shared" si="19"/>
        <v>530</v>
      </c>
      <c r="Y22" s="110"/>
      <c r="Z22" s="110">
        <f>+Z23+Z24+Z25</f>
        <v>881</v>
      </c>
      <c r="AA22" s="110">
        <f t="shared" ref="AA22:AB22" si="20">+AA23+AA24+AA25</f>
        <v>485</v>
      </c>
      <c r="AB22" s="110">
        <f t="shared" si="20"/>
        <v>396</v>
      </c>
    </row>
    <row r="23" spans="1:28" ht="15" customHeight="1" x14ac:dyDescent="0.25">
      <c r="A23" s="68" t="s">
        <v>41</v>
      </c>
      <c r="B23" s="121">
        <v>7355</v>
      </c>
      <c r="C23" s="121">
        <v>4173</v>
      </c>
      <c r="D23" s="121">
        <v>3182</v>
      </c>
      <c r="E23" s="121"/>
      <c r="F23" s="37">
        <v>19</v>
      </c>
      <c r="G23" s="37">
        <v>12</v>
      </c>
      <c r="H23" s="37">
        <v>7</v>
      </c>
      <c r="I23" s="121"/>
      <c r="J23" s="121">
        <v>1885</v>
      </c>
      <c r="K23" s="121">
        <v>1062</v>
      </c>
      <c r="L23" s="37">
        <v>823</v>
      </c>
      <c r="M23" s="121"/>
      <c r="N23" s="121">
        <v>2079</v>
      </c>
      <c r="O23" s="121">
        <v>1175</v>
      </c>
      <c r="P23" s="37">
        <v>904</v>
      </c>
      <c r="Q23" s="121"/>
      <c r="R23" s="121">
        <v>1227</v>
      </c>
      <c r="S23" s="37">
        <v>703</v>
      </c>
      <c r="T23" s="37">
        <v>524</v>
      </c>
      <c r="U23" s="121"/>
      <c r="V23" s="121">
        <v>1264</v>
      </c>
      <c r="W23" s="37">
        <v>736</v>
      </c>
      <c r="X23" s="37">
        <v>528</v>
      </c>
      <c r="Y23" s="37"/>
      <c r="Z23" s="37">
        <v>881</v>
      </c>
      <c r="AA23" s="37">
        <v>485</v>
      </c>
      <c r="AB23" s="37">
        <v>396</v>
      </c>
    </row>
    <row r="24" spans="1:28" ht="15" customHeight="1" x14ac:dyDescent="0.25">
      <c r="A24" s="68" t="s">
        <v>42</v>
      </c>
      <c r="B24" s="37">
        <v>10</v>
      </c>
      <c r="C24" s="37">
        <v>4</v>
      </c>
      <c r="D24" s="37">
        <v>6</v>
      </c>
      <c r="E24" s="37"/>
      <c r="F24" s="37">
        <v>0</v>
      </c>
      <c r="G24" s="37">
        <v>0</v>
      </c>
      <c r="H24" s="37">
        <v>0</v>
      </c>
      <c r="I24" s="37"/>
      <c r="J24" s="37">
        <v>5</v>
      </c>
      <c r="K24" s="37">
        <v>2</v>
      </c>
      <c r="L24" s="37">
        <v>3</v>
      </c>
      <c r="M24" s="37"/>
      <c r="N24" s="37">
        <v>3</v>
      </c>
      <c r="O24" s="37">
        <v>2</v>
      </c>
      <c r="P24" s="37">
        <v>1</v>
      </c>
      <c r="Q24" s="37"/>
      <c r="R24" s="37">
        <v>0</v>
      </c>
      <c r="S24" s="37">
        <v>0</v>
      </c>
      <c r="T24" s="37">
        <v>0</v>
      </c>
      <c r="U24" s="37"/>
      <c r="V24" s="37">
        <v>2</v>
      </c>
      <c r="W24" s="37">
        <v>0</v>
      </c>
      <c r="X24" s="37">
        <v>2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" customHeight="1" x14ac:dyDescent="0.25">
      <c r="A29" s="197" t="s">
        <v>8</v>
      </c>
      <c r="B29" s="115">
        <f>+B10/(B10+'C15'!B10+'C17'!B10)*100</f>
        <v>6.5225292288829531</v>
      </c>
      <c r="C29" s="115">
        <f>+C10/(C10+'C15'!C10+'C17'!C10)*100</f>
        <v>7.0647775004046993</v>
      </c>
      <c r="D29" s="115">
        <f>+D10/(D10+'C15'!D10+'C17'!D10)*100</f>
        <v>5.9491526950693245</v>
      </c>
      <c r="E29" s="115"/>
      <c r="F29" s="115">
        <f>+F10/(F10+'C15'!F10+'C17'!F10)*100</f>
        <v>0.1106458073642488</v>
      </c>
      <c r="G29" s="115">
        <f>+G10/(G10+'C15'!G10+'C17'!G10)*100</f>
        <v>0.12034681764721972</v>
      </c>
      <c r="H29" s="115">
        <f>+H10/(H10+'C15'!H10+'C17'!H10)*100</f>
        <v>0.10046500947241518</v>
      </c>
      <c r="I29" s="115"/>
      <c r="J29" s="115">
        <f>+J10/(J10+'C15'!J10+'C17'!J10)*100</f>
        <v>10.992128612355019</v>
      </c>
      <c r="K29" s="115">
        <f>+K10/(K10+'C15'!K10+'C17'!K10)*100</f>
        <v>11.62116780413823</v>
      </c>
      <c r="L29" s="115">
        <f>+L10/(L10+'C15'!L10+'C17'!L10)*100</f>
        <v>10.328168772511576</v>
      </c>
      <c r="M29" s="115"/>
      <c r="N29" s="115">
        <f>+N10/(N10+'C15'!N10+'C17'!N10)*100</f>
        <v>9.4062417501693005</v>
      </c>
      <c r="O29" s="115">
        <f>+O10/(O10+'C15'!O10+'C17'!O10)*100</f>
        <v>10.058383466157569</v>
      </c>
      <c r="P29" s="115">
        <f>+P10/(P10+'C15'!P10+'C17'!P10)*100</f>
        <v>8.7080520962068633</v>
      </c>
      <c r="Q29" s="115"/>
      <c r="R29" s="115">
        <f>+R10/(R10+'C15'!R10+'C17'!R10)*100</f>
        <v>6.3572533015639658</v>
      </c>
      <c r="S29" s="115">
        <f>+S10/(S10+'C15'!S10+'C17'!S10)*100</f>
        <v>7.0170214877673569</v>
      </c>
      <c r="T29" s="115">
        <f>+T10/(T10+'C15'!T10+'C17'!T10)*100</f>
        <v>5.6683937823834203</v>
      </c>
      <c r="U29" s="115"/>
      <c r="V29" s="115">
        <f>+V10/(V10+'C15'!V10+'C17'!V10)*100</f>
        <v>7.4061400747320736</v>
      </c>
      <c r="W29" s="115">
        <f>+W10/(W10+'C15'!W10+'C17'!W10)*100</f>
        <v>8.1743796822698052</v>
      </c>
      <c r="X29" s="115">
        <f>+X10/(X10+'C15'!X10+'C17'!X10)*100</f>
        <v>6.5896835032044949</v>
      </c>
      <c r="Y29" s="115"/>
      <c r="Z29" s="115">
        <f>+Z10/(Z10+'C15'!Z10+'C17'!Z10)*100</f>
        <v>4.2851954969132064</v>
      </c>
      <c r="AA29" s="115">
        <f>+AA10/(AA10+'C15'!AA10+'C17'!AA10)*100</f>
        <v>4.7378874196414573</v>
      </c>
      <c r="AB29" s="115">
        <f>+AB10/(AB10+'C15'!AB10+'C17'!AB10)*100</f>
        <v>3.8051159825956824</v>
      </c>
    </row>
    <row r="30" spans="1:28" ht="15" customHeight="1" x14ac:dyDescent="0.25">
      <c r="A30" s="53" t="s">
        <v>41</v>
      </c>
      <c r="B30" s="116">
        <f>+B11/(B11+'C15'!B11+'C17'!B11)*100</f>
        <v>7.0677082456195226</v>
      </c>
      <c r="C30" s="116">
        <f>+C11/(C11+'C15'!C11+'C17'!C11)*100</f>
        <v>7.6315223791321243</v>
      </c>
      <c r="D30" s="116">
        <f>+D11/(D11+'C15'!D11+'C17'!D11)*100</f>
        <v>6.4694010126105219</v>
      </c>
      <c r="E30" s="116"/>
      <c r="F30" s="116">
        <f>+F11/(F11+'C15'!F11+'C17'!F11)*100</f>
        <v>9.0024368665311119E-2</v>
      </c>
      <c r="G30" s="116">
        <f>+G11/(G11+'C15'!G11+'C17'!G11)*100</f>
        <v>9.6902159101232468E-2</v>
      </c>
      <c r="H30" s="116">
        <f>+H11/(H11+'C15'!H11+'C17'!H11)*100</f>
        <v>8.2792001018978476E-2</v>
      </c>
      <c r="I30" s="116"/>
      <c r="J30" s="116">
        <f>+J11/(J11+'C15'!J11+'C17'!J11)*100</f>
        <v>12.089786135693217</v>
      </c>
      <c r="K30" s="116">
        <f>+K11/(K11+'C15'!K11+'C17'!K11)*100</f>
        <v>12.742522834457645</v>
      </c>
      <c r="L30" s="116">
        <f>+L11/(L11+'C15'!L11+'C17'!L11)*100</f>
        <v>11.397454568479706</v>
      </c>
      <c r="M30" s="116"/>
      <c r="N30" s="116">
        <f>+N11/(N11+'C15'!N11+'C17'!N11)*100</f>
        <v>10.176183931025866</v>
      </c>
      <c r="O30" s="116">
        <f>+O11/(O11+'C15'!O11+'C17'!O11)*100</f>
        <v>10.855929750072372</v>
      </c>
      <c r="P30" s="116">
        <f>+P11/(P11+'C15'!P11+'C17'!P11)*100</f>
        <v>9.4457981232826995</v>
      </c>
      <c r="Q30" s="116"/>
      <c r="R30" s="116">
        <f>+R11/(R11+'C15'!R11+'C17'!R11)*100</f>
        <v>6.8650203588154364</v>
      </c>
      <c r="S30" s="116">
        <f>+S11/(S11+'C15'!S11+'C17'!S11)*100</f>
        <v>7.5603799185888736</v>
      </c>
      <c r="T30" s="116">
        <f>+T11/(T11+'C15'!T11+'C17'!T11)*100</f>
        <v>6.1351790139280524</v>
      </c>
      <c r="U30" s="116"/>
      <c r="V30" s="116">
        <f>+V11/(V11+'C15'!V11+'C17'!V11)*100</f>
        <v>7.9622902092653201</v>
      </c>
      <c r="W30" s="116">
        <f>+W11/(W11+'C15'!W11+'C17'!W11)*100</f>
        <v>8.7540716612377842</v>
      </c>
      <c r="X30" s="116">
        <f>+X11/(X11+'C15'!X11+'C17'!X11)*100</f>
        <v>7.1175923053056156</v>
      </c>
      <c r="Y30" s="116"/>
      <c r="Z30" s="116">
        <f>+Z11/(Z11+'C15'!Z11+'C17'!Z11)*100</f>
        <v>4.5340796351413379</v>
      </c>
      <c r="AA30" s="116">
        <f>+AA11/(AA11+'C15'!AA11+'C17'!AA11)*100</f>
        <v>4.9851939165684387</v>
      </c>
      <c r="AB30" s="116">
        <f>+AB11/(AB11+'C15'!AB11+'C17'!AB11)*100</f>
        <v>4.0549618320610685</v>
      </c>
    </row>
    <row r="31" spans="1:28" ht="15" customHeight="1" x14ac:dyDescent="0.25">
      <c r="A31" s="53" t="s">
        <v>42</v>
      </c>
      <c r="B31" s="116">
        <f>+B12/(B12+'C15'!B12+'C17'!B12)*100</f>
        <v>0.90338217472733273</v>
      </c>
      <c r="C31" s="116">
        <f>+C12/(C12+'C15'!C12+'C17'!C12)*100</f>
        <v>1.1432885725071456</v>
      </c>
      <c r="D31" s="116">
        <f>+D12/(D12+'C15'!D12+'C17'!D12)*100</f>
        <v>0.65296932169997179</v>
      </c>
      <c r="E31" s="116"/>
      <c r="F31" s="116">
        <f>+F12/(F12+'C15'!F12+'C17'!F12)*100</f>
        <v>0.27213062269889549</v>
      </c>
      <c r="G31" s="116">
        <f>+G12/(G12+'C15'!G12+'C17'!G12)*100</f>
        <v>0.31220730565095223</v>
      </c>
      <c r="H31" s="116">
        <f>+H12/(H12+'C15'!H12+'C17'!H12)*100</f>
        <v>0.22996057818659657</v>
      </c>
      <c r="I31" s="116"/>
      <c r="J31" s="116">
        <f>+J12/(J12+'C15'!J12+'C17'!J12)*100</f>
        <v>0.46052631578947362</v>
      </c>
      <c r="K31" s="116">
        <f>+K12/(K12+'C15'!K12+'C17'!K12)*100</f>
        <v>0.64724919093851141</v>
      </c>
      <c r="L31" s="116">
        <f>+L12/(L12+'C15'!L12+'C17'!L12)*100</f>
        <v>0.26755852842809363</v>
      </c>
      <c r="M31" s="116"/>
      <c r="N31" s="116">
        <f>+N12/(N12+'C15'!N12+'C17'!N12)*100</f>
        <v>0.6206238064926799</v>
      </c>
      <c r="O31" s="116">
        <f>+O12/(O12+'C15'!O12+'C17'!O12)*100</f>
        <v>0.7785736530675802</v>
      </c>
      <c r="P31" s="116">
        <f>+P12/(P12+'C15'!P12+'C17'!P12)*100</f>
        <v>0.45558086560364464</v>
      </c>
      <c r="Q31" s="116"/>
      <c r="R31" s="116">
        <f>+R12/(R12+'C15'!R12+'C17'!R12)*100</f>
        <v>0.89064819396338435</v>
      </c>
      <c r="S31" s="116">
        <f>+S12/(S12+'C15'!S12+'C17'!S12)*100</f>
        <v>1.0194015126603091</v>
      </c>
      <c r="T31" s="116">
        <f>+T12/(T12+'C15'!T12+'C17'!T12)*100</f>
        <v>0.76108537392455322</v>
      </c>
      <c r="U31" s="116"/>
      <c r="V31" s="116">
        <f>+V12/(V12+'C15'!V12+'C17'!V12)*100</f>
        <v>1.5362881864736004</v>
      </c>
      <c r="W31" s="116">
        <f>+W12/(W12+'C15'!W12+'C17'!W12)*100</f>
        <v>1.9283746556473829</v>
      </c>
      <c r="X31" s="116">
        <f>+X12/(X12+'C15'!X12+'C17'!X12)*100</f>
        <v>1.1235955056179776</v>
      </c>
      <c r="Y31" s="116"/>
      <c r="Z31" s="116">
        <f>+Z12/(Z12+'C15'!Z12+'C17'!Z12)*100</f>
        <v>1.7250041869033661</v>
      </c>
      <c r="AA31" s="116">
        <f>+AA12/(AA12+'C15'!AA12+'C17'!AA12)*100</f>
        <v>2.2624434389140271</v>
      </c>
      <c r="AB31" s="116">
        <f>+AB12/(AB12+'C15'!AB12+'C17'!AB12)*100</f>
        <v>1.1470281543274243</v>
      </c>
    </row>
    <row r="32" spans="1:28" ht="15" customHeight="1" x14ac:dyDescent="0.25">
      <c r="A32" s="53" t="s">
        <v>194</v>
      </c>
      <c r="B32" s="116">
        <f>+B13/(B13+'C15'!B13+'C17'!B13)*100</f>
        <v>1.7987868646726628</v>
      </c>
      <c r="C32" s="116">
        <f>+C13/(C13+'C15'!C13+'C17'!C13)*100</f>
        <v>1.8594104308390023</v>
      </c>
      <c r="D32" s="116">
        <f>+D13/(D13+'C15'!D13+'C17'!D13)*100</f>
        <v>1.746894409937888</v>
      </c>
      <c r="E32" s="116"/>
      <c r="F32" s="116">
        <f>+F13/(F13+'C15'!F13+'C17'!F13)*100</f>
        <v>0.55172413793103448</v>
      </c>
      <c r="G32" s="116">
        <f>+G13/(G13+'C15'!G13+'C17'!G13)*100</f>
        <v>0.59701492537313439</v>
      </c>
      <c r="H32" s="116">
        <f>+H13/(H13+'C15'!H13+'C17'!H13)*100</f>
        <v>0.51282051282051277</v>
      </c>
      <c r="I32" s="116"/>
      <c r="J32" s="116">
        <f>+J13/(J13+'C15'!J13+'C17'!J13)*100</f>
        <v>0.94850948509485089</v>
      </c>
      <c r="K32" s="116">
        <f>+K13/(K13+'C15'!K13+'C17'!K13)*100</f>
        <v>0.60240963855421692</v>
      </c>
      <c r="L32" s="116">
        <f>+L13/(L13+'C15'!L13+'C17'!L13)*100</f>
        <v>1.2315270935960592</v>
      </c>
      <c r="M32" s="116"/>
      <c r="N32" s="116">
        <f>+N13/(N13+'C15'!N13+'C17'!N13)*100</f>
        <v>1.4833127317676145</v>
      </c>
      <c r="O32" s="116">
        <f>+O13/(O13+'C15'!O13+'C17'!O13)*100</f>
        <v>1.5625</v>
      </c>
      <c r="P32" s="116">
        <f>+P13/(P13+'C15'!P13+'C17'!P13)*100</f>
        <v>1.411764705882353</v>
      </c>
      <c r="Q32" s="116"/>
      <c r="R32" s="116">
        <f>+R13/(R13+'C15'!R13+'C17'!R13)*100</f>
        <v>2.5</v>
      </c>
      <c r="S32" s="116">
        <f>+S13/(S13+'C15'!S13+'C17'!S13)*100</f>
        <v>2.6763990267639901</v>
      </c>
      <c r="T32" s="116">
        <f>+T13/(T13+'C15'!T13+'C17'!T13)*100</f>
        <v>2.3454157782515992</v>
      </c>
      <c r="U32" s="116"/>
      <c r="V32" s="116">
        <f>+V13/(V13+'C15'!V13+'C17'!V13)*100</f>
        <v>2.5510204081632653</v>
      </c>
      <c r="W32" s="116">
        <f>+W13/(W13+'C15'!W13+'C17'!W13)*100</f>
        <v>3.1073446327683616</v>
      </c>
      <c r="X32" s="116">
        <f>+X13/(X13+'C15'!X13+'C17'!X13)*100</f>
        <v>2.0930232558139537</v>
      </c>
      <c r="Y32" s="116"/>
      <c r="Z32" s="116">
        <f>+Z13/(Z13+'C15'!Z13+'C17'!Z13)*100</f>
        <v>2.4852071005917158</v>
      </c>
      <c r="AA32" s="116">
        <f>+AA13/(AA13+'C15'!AA13+'C17'!AA13)*100</f>
        <v>2.3136246786632388</v>
      </c>
      <c r="AB32" s="116">
        <f>+AB13/(AB13+'C15'!AB13+'C17'!AB13)*100</f>
        <v>2.6315789473684208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197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+B16/(B16+'C15'!B16+'C17'!B16)*100</f>
        <v>7.0575054836811315</v>
      </c>
      <c r="C35" s="115">
        <f>+C16/(C16+'C15'!C16+'C17'!C16)*100</f>
        <v>7.6198840465779005</v>
      </c>
      <c r="D35" s="115">
        <f>+D16/(D16+'C15'!D16+'C17'!D16)*100</f>
        <v>6.4664992868068953</v>
      </c>
      <c r="E35" s="115"/>
      <c r="F35" s="115">
        <f>+F16/(F16+'C15'!F16+'C17'!F16)*100</f>
        <v>0.12142307847978306</v>
      </c>
      <c r="G35" s="115">
        <f>+G16/(G16+'C15'!G16+'C17'!G16)*100</f>
        <v>0.12686833445664672</v>
      </c>
      <c r="H35" s="115">
        <f>+H16/(H16+'C15'!H16+'C17'!H16)*100</f>
        <v>0.11574552519532057</v>
      </c>
      <c r="I35" s="115"/>
      <c r="J35" s="115">
        <f>+J16/(J16+'C15'!J16+'C17'!J16)*100</f>
        <v>12.079943758160089</v>
      </c>
      <c r="K35" s="115">
        <f>+K16/(K16+'C15'!K16+'C17'!K16)*100</f>
        <v>12.63656655049536</v>
      </c>
      <c r="L35" s="115">
        <f>+L16/(L16+'C15'!L16+'C17'!L16)*100</f>
        <v>11.493731441768393</v>
      </c>
      <c r="M35" s="115"/>
      <c r="N35" s="115">
        <f>+N16/(N16+'C15'!N16+'C17'!N16)*100</f>
        <v>10.122201616108093</v>
      </c>
      <c r="O35" s="115">
        <f>+O16/(O16+'C15'!O16+'C17'!O16)*100</f>
        <v>10.792894838460548</v>
      </c>
      <c r="P35" s="115">
        <f>+P16/(P16+'C15'!P16+'C17'!P16)*100</f>
        <v>9.4112430072315458</v>
      </c>
      <c r="Q35" s="115"/>
      <c r="R35" s="115">
        <f>+R16/(R16+'C15'!R16+'C17'!R16)*100</f>
        <v>6.9401959886436497</v>
      </c>
      <c r="S35" s="115">
        <f>+S16/(S16+'C15'!S16+'C17'!S16)*100</f>
        <v>7.6151227378605979</v>
      </c>
      <c r="T35" s="115">
        <f>+T16/(T16+'C15'!T16+'C17'!T16)*100</f>
        <v>6.2345447733233428</v>
      </c>
      <c r="U35" s="115"/>
      <c r="V35" s="115">
        <f>+V16/(V16+'C15'!V16+'C17'!V16)*100</f>
        <v>8.1028247483139477</v>
      </c>
      <c r="W35" s="115">
        <f>+W16/(W16+'C15'!W16+'C17'!W16)*100</f>
        <v>8.9150386534140669</v>
      </c>
      <c r="X35" s="115">
        <f>+X16/(X16+'C15'!X16+'C17'!X16)*100</f>
        <v>7.2461439588688945</v>
      </c>
      <c r="Y35" s="115"/>
      <c r="Z35" s="115">
        <f>+Z16/(Z16+'C15'!Z16+'C17'!Z16)*100</f>
        <v>4.3971766501335372</v>
      </c>
      <c r="AA35" s="115">
        <f>+AA16/(AA16+'C15'!AA16+'C17'!AA16)*100</f>
        <v>4.9507903370116315</v>
      </c>
      <c r="AB35" s="115">
        <f>+AB16/(AB16+'C15'!AB16+'C17'!AB16)*100</f>
        <v>3.8170026566651041</v>
      </c>
    </row>
    <row r="36" spans="1:28" ht="15" customHeight="1" x14ac:dyDescent="0.25">
      <c r="A36" s="53" t="s">
        <v>41</v>
      </c>
      <c r="B36" s="116">
        <f>+B17/(B17+'C15'!B17+'C17'!B17)*100</f>
        <v>7.9100022628741371</v>
      </c>
      <c r="C36" s="116">
        <f>+C17/(C17+'C15'!C17+'C17'!C17)*100</f>
        <v>8.5065593842924621</v>
      </c>
      <c r="D36" s="116">
        <f>+D17/(D17+'C15'!D17+'C17'!D17)*100</f>
        <v>7.2806719711843648</v>
      </c>
      <c r="E36" s="114"/>
      <c r="F36" s="116">
        <f>+F17/(F17+'C15'!F17+'C17'!F17)*100</f>
        <v>9.1236606933982126E-2</v>
      </c>
      <c r="G36" s="116">
        <f>+G17/(G17+'C15'!G17+'C17'!G17)*100</f>
        <v>9.1566706345572749E-2</v>
      </c>
      <c r="H36" s="116">
        <f>+H17/(H17+'C15'!H17+'C17'!H17)*100</f>
        <v>9.0891695369307315E-2</v>
      </c>
      <c r="I36" s="114"/>
      <c r="J36" s="116">
        <f>+J17/(J17+'C15'!J17+'C17'!J17)*100</f>
        <v>13.82784517619873</v>
      </c>
      <c r="K36" s="116">
        <f>+K17/(K17+'C15'!K17+'C17'!K17)*100</f>
        <v>14.405066702600728</v>
      </c>
      <c r="L36" s="116">
        <f>+L17/(L17+'C15'!L17+'C17'!L17)*100</f>
        <v>13.216257376737103</v>
      </c>
      <c r="M36" s="114"/>
      <c r="N36" s="116">
        <f>+N17/(N17+'C15'!N17+'C17'!N17)*100</f>
        <v>11.31698761009106</v>
      </c>
      <c r="O36" s="116">
        <f>+O17/(O17+'C15'!O17+'C17'!O17)*100</f>
        <v>12.034456549277934</v>
      </c>
      <c r="P36" s="116">
        <f>+P17/(P17+'C15'!P17+'C17'!P17)*100</f>
        <v>10.553479952239726</v>
      </c>
      <c r="Q36" s="114"/>
      <c r="R36" s="116">
        <f>+R17/(R17+'C15'!R17+'C17'!R17)*100</f>
        <v>7.7457443257676912</v>
      </c>
      <c r="S36" s="116">
        <f>+S17/(S17+'C15'!S17+'C17'!S17)*100</f>
        <v>8.4709231394875957</v>
      </c>
      <c r="T36" s="116">
        <f>+T17/(T17+'C15'!T17+'C17'!T17)*100</f>
        <v>6.981924098346612</v>
      </c>
      <c r="U36" s="114"/>
      <c r="V36" s="116">
        <f>+V17/(V17+'C15'!V17+'C17'!V17)*100</f>
        <v>8.9815699962206264</v>
      </c>
      <c r="W36" s="116">
        <f>+W17/(W17+'C15'!W17+'C17'!W17)*100</f>
        <v>9.8313878080415051</v>
      </c>
      <c r="X36" s="116">
        <f>+X17/(X17+'C15'!X17+'C17'!X17)*100</f>
        <v>8.0820099766601068</v>
      </c>
      <c r="Y36" s="114"/>
      <c r="Z36" s="116">
        <f>+Z17/(Z17+'C15'!Z17+'C17'!Z17)*100</f>
        <v>4.7540161736818014</v>
      </c>
      <c r="AA36" s="116">
        <f>+AA17/(AA17+'C15'!AA17+'C17'!AA17)*100</f>
        <v>5.321460525755187</v>
      </c>
      <c r="AB36" s="116">
        <f>+AB17/(AB17+'C15'!AB17+'C17'!AB17)*100</f>
        <v>4.1596001071141657</v>
      </c>
    </row>
    <row r="37" spans="1:28" ht="15" customHeight="1" x14ac:dyDescent="0.25">
      <c r="A37" s="53" t="s">
        <v>42</v>
      </c>
      <c r="B37" s="116">
        <f>+B18/(B18+'C15'!B18+'C17'!B18)*100</f>
        <v>0.91979290197552999</v>
      </c>
      <c r="C37" s="116">
        <f>+C18/(C18+'C15'!C18+'C17'!C18)*100</f>
        <v>1.1755397309822537</v>
      </c>
      <c r="D37" s="116">
        <f>+D18/(D18+'C15'!D18+'C17'!D18)*100</f>
        <v>0.65169737543693351</v>
      </c>
      <c r="E37" s="114"/>
      <c r="F37" s="116">
        <f>+F18/(F18+'C15'!F18+'C17'!F18)*100</f>
        <v>0.28605081608615174</v>
      </c>
      <c r="G37" s="116">
        <f>+G18/(G18+'C15'!G18+'C17'!G18)*100</f>
        <v>0.3282994090610637</v>
      </c>
      <c r="H37" s="116">
        <f>+H18/(H18+'C15'!H18+'C17'!H18)*100</f>
        <v>0.24162927166033829</v>
      </c>
      <c r="I37" s="114"/>
      <c r="J37" s="116">
        <f>+J18/(J18+'C15'!J18+'C17'!J18)*100</f>
        <v>0.39847539847539848</v>
      </c>
      <c r="K37" s="116">
        <f>+K18/(K18+'C15'!K18+'C17'!K18)*100</f>
        <v>0.61182868796736911</v>
      </c>
      <c r="L37" s="116">
        <f>+L18/(L18+'C15'!L18+'C17'!L18)*100</f>
        <v>0.17667844522968199</v>
      </c>
      <c r="M37" s="114"/>
      <c r="N37" s="116">
        <f>+N18/(N18+'C15'!N18+'C17'!N18)*100</f>
        <v>0.60090135202804207</v>
      </c>
      <c r="O37" s="116">
        <f>+O18/(O18+'C15'!O18+'C17'!O18)*100</f>
        <v>0.75089781260202415</v>
      </c>
      <c r="P37" s="116">
        <f>+P18/(P18+'C15'!P18+'C17'!P18)*100</f>
        <v>0.44398907103825136</v>
      </c>
      <c r="Q37" s="114"/>
      <c r="R37" s="116">
        <f>+R18/(R18+'C15'!R18+'C17'!R18)*100</f>
        <v>0.93441771932860351</v>
      </c>
      <c r="S37" s="116">
        <f>+S18/(S18+'C15'!S18+'C17'!S18)*100</f>
        <v>1.0674931129476584</v>
      </c>
      <c r="T37" s="116">
        <f>+T18/(T18+'C15'!T18+'C17'!T18)*100</f>
        <v>0.8</v>
      </c>
      <c r="U37" s="114"/>
      <c r="V37" s="116">
        <f>+V18/(V18+'C15'!V18+'C17'!V18)*100</f>
        <v>1.5769944341372915</v>
      </c>
      <c r="W37" s="116">
        <f>+W18/(W18+'C15'!W18+'C17'!W18)*100</f>
        <v>2.0180180180180178</v>
      </c>
      <c r="X37" s="116">
        <f>+X18/(X18+'C15'!X18+'C17'!X18)*100</f>
        <v>1.1089866156787764</v>
      </c>
      <c r="Y37" s="114"/>
      <c r="Z37" s="116">
        <f>+Z18/(Z18+'C15'!Z18+'C17'!Z18)*100</f>
        <v>1.8076518076518076</v>
      </c>
      <c r="AA37" s="116">
        <f>+AA18/(AA18+'C15'!AA18+'C17'!AA18)*100</f>
        <v>2.3616734143049936</v>
      </c>
      <c r="AB37" s="116">
        <f>+AB18/(AB18+'C15'!AB18+'C17'!AB18)*100</f>
        <v>1.2070226773957571</v>
      </c>
    </row>
    <row r="38" spans="1:28" ht="15" customHeight="1" x14ac:dyDescent="0.25">
      <c r="A38" s="53" t="s">
        <v>194</v>
      </c>
      <c r="B38" s="116">
        <f>+B19/(B19+'C15'!B19+'C17'!B19)*100</f>
        <v>1.7987868646726628</v>
      </c>
      <c r="C38" s="116">
        <f>+C19/(C19+'C15'!C19+'C17'!C19)*100</f>
        <v>1.8594104308390023</v>
      </c>
      <c r="D38" s="116">
        <f>+D19/(D19+'C15'!D19+'C17'!D19)*100</f>
        <v>1.746894409937888</v>
      </c>
      <c r="E38" s="114"/>
      <c r="F38" s="116">
        <f>+F19/(F19+'C15'!F19+'C17'!F19)*100</f>
        <v>0.55172413793103448</v>
      </c>
      <c r="G38" s="116">
        <f>+G19/(G19+'C15'!G19+'C17'!G19)*100</f>
        <v>0.59701492537313439</v>
      </c>
      <c r="H38" s="116">
        <f>+H19/(H19+'C15'!H19+'C17'!H19)*100</f>
        <v>0.51282051282051277</v>
      </c>
      <c r="I38" s="114"/>
      <c r="J38" s="116">
        <f>+J19/(J19+'C15'!J19+'C17'!J19)*100</f>
        <v>0.94850948509485089</v>
      </c>
      <c r="K38" s="116">
        <f>+K19/(K19+'C15'!K19+'C17'!K19)*100</f>
        <v>0.60240963855421692</v>
      </c>
      <c r="L38" s="116">
        <f>+L19/(L19+'C15'!L19+'C17'!L19)*100</f>
        <v>1.2315270935960592</v>
      </c>
      <c r="M38" s="114"/>
      <c r="N38" s="116">
        <f>+N19/(N19+'C15'!N19+'C17'!N19)*100</f>
        <v>1.4833127317676145</v>
      </c>
      <c r="O38" s="116">
        <f>+O19/(O19+'C15'!O19+'C17'!O19)*100</f>
        <v>1.5625</v>
      </c>
      <c r="P38" s="116">
        <f>+P19/(P19+'C15'!P19+'C17'!P19)*100</f>
        <v>1.411764705882353</v>
      </c>
      <c r="Q38" s="114"/>
      <c r="R38" s="116">
        <f>+R19/(R19+'C15'!R19+'C17'!R19)*100</f>
        <v>2.5</v>
      </c>
      <c r="S38" s="116">
        <f>+S19/(S19+'C15'!S19+'C17'!S19)*100</f>
        <v>2.6763990267639901</v>
      </c>
      <c r="T38" s="116">
        <f>+T19/(T19+'C15'!T19+'C17'!T19)*100</f>
        <v>2.3454157782515992</v>
      </c>
      <c r="U38" s="114"/>
      <c r="V38" s="116">
        <f>+V19/(V19+'C15'!V19+'C17'!V19)*100</f>
        <v>2.5510204081632653</v>
      </c>
      <c r="W38" s="116">
        <f>+W19/(W19+'C15'!W19+'C17'!W19)*100</f>
        <v>3.1073446327683616</v>
      </c>
      <c r="X38" s="116">
        <f>+X19/(X19+'C15'!X19+'C17'!X19)*100</f>
        <v>2.0930232558139537</v>
      </c>
      <c r="Y38" s="114"/>
      <c r="Z38" s="116">
        <f>+Z19/(Z19+'C15'!Z19+'C17'!Z19)*100</f>
        <v>2.4852071005917158</v>
      </c>
      <c r="AA38" s="116">
        <f>+AA19/(AA19+'C15'!AA19+'C17'!AA19)*100</f>
        <v>2.3136246786632388</v>
      </c>
      <c r="AB38" s="116">
        <f>+AB19/(AB19+'C15'!AB19+'C17'!AB19)*100</f>
        <v>2.6315789473684208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+B22/(B22+'C15'!B22+'C17'!B22)*100</f>
        <v>5.2993617740809764</v>
      </c>
      <c r="C41" s="115">
        <f>+C22/(C22+'C15'!C22+'C17'!C22)*100</f>
        <v>5.8080035596095554</v>
      </c>
      <c r="D41" s="115">
        <f>+D22/(D22+'C15'!D22+'C17'!D22)*100</f>
        <v>4.7538807950970012</v>
      </c>
      <c r="E41" s="115"/>
      <c r="F41" s="115">
        <f>+F22/(F22+'C15'!F22+'C17'!F22)*100</f>
        <v>8.6422560836934267E-2</v>
      </c>
      <c r="G41" s="115">
        <f>+G22/(G22+'C15'!G22+'C17'!G22)*100</f>
        <v>0.10583877227024166</v>
      </c>
      <c r="H41" s="115">
        <f>+H22/(H22+'C15'!H22+'C17'!H22)*100</f>
        <v>6.5746219592373437E-2</v>
      </c>
      <c r="I41" s="115"/>
      <c r="J41" s="115">
        <f>+J22/(J22+'C15'!J22+'C17'!J22)*100</f>
        <v>8.5439175444148105</v>
      </c>
      <c r="K41" s="115">
        <f>+K22/(K22+'C15'!K22+'C17'!K22)*100</f>
        <v>9.3439887591112676</v>
      </c>
      <c r="L41" s="115">
        <f>+L22/(L22+'C15'!L22+'C17'!L22)*100</f>
        <v>7.695174212781815</v>
      </c>
      <c r="M41" s="115"/>
      <c r="N41" s="115">
        <f>+N22/(N22+'C15'!N22+'C17'!N22)*100</f>
        <v>7.7887097377576602</v>
      </c>
      <c r="O41" s="115">
        <f>+O22/(O22+'C15'!O22+'C17'!O22)*100</f>
        <v>8.4245938014458517</v>
      </c>
      <c r="P41" s="115">
        <f>+P22/(P22+'C15'!P22+'C17'!P22)*100</f>
        <v>7.092476489028213</v>
      </c>
      <c r="Q41" s="115"/>
      <c r="R41" s="115">
        <f>+R22/(R22+'C15'!R22+'C17'!R22)*100</f>
        <v>5.0479285802443741</v>
      </c>
      <c r="S41" s="115">
        <f>+S22/(S22+'C15'!S22+'C17'!S22)*100</f>
        <v>5.670726788739211</v>
      </c>
      <c r="T41" s="115">
        <f>+T22/(T22+'C15'!T22+'C17'!T22)*100</f>
        <v>4.3996641477749785</v>
      </c>
      <c r="U41" s="115"/>
      <c r="V41" s="115">
        <f>+V22/(V22+'C15'!V22+'C17'!V22)*100</f>
        <v>5.7792385647767741</v>
      </c>
      <c r="W41" s="115">
        <f>+W22/(W22+'C15'!W22+'C17'!W22)*100</f>
        <v>6.4657823069489586</v>
      </c>
      <c r="X41" s="115">
        <f>+X22/(X22+'C15'!X22+'C17'!X22)*100</f>
        <v>5.0365865247552977</v>
      </c>
      <c r="Y41" s="115"/>
      <c r="Z41" s="115">
        <f>+Z22/(Z22+'C15'!Z22+'C17'!Z22)*100</f>
        <v>4.0175110584157965</v>
      </c>
      <c r="AA41" s="115">
        <f>+AA22/(AA22+'C15'!AA22+'C17'!AA22)*100</f>
        <v>4.2387694459010659</v>
      </c>
      <c r="AB41" s="115">
        <f>+AB22/(AB22+'C15'!AB22+'C17'!AB22)*100</f>
        <v>3.7761037474969008</v>
      </c>
    </row>
    <row r="42" spans="1:28" ht="15" customHeight="1" x14ac:dyDescent="0.25">
      <c r="A42" s="53" t="s">
        <v>41</v>
      </c>
      <c r="B42" s="116">
        <f>+B23/(B23+'C15'!B23+'C17'!B23)*100</f>
        <v>5.3590685202996129</v>
      </c>
      <c r="C42" s="116">
        <f>+C23/(C23+'C15'!C23+'C17'!C23)*100</f>
        <v>5.871758431946418</v>
      </c>
      <c r="D42" s="116">
        <f>+D23/(D23+'C15'!D23+'C17'!D23)*100</f>
        <v>4.8084624102757836</v>
      </c>
      <c r="E42" s="114"/>
      <c r="F42" s="116">
        <f>+F23/(F23+'C15'!F23+'C17'!F23)*100</f>
        <v>8.7634334209676673E-2</v>
      </c>
      <c r="G42" s="116">
        <f>+G23/(G23+'C15'!G23+'C17'!G23)*100</f>
        <v>0.10732492621411323</v>
      </c>
      <c r="H42" s="116">
        <f>+H23/(H23+'C15'!H23+'C17'!H23)*100</f>
        <v>6.6666666666666666E-2</v>
      </c>
      <c r="I42" s="114"/>
      <c r="J42" s="116">
        <f>+J23/(J23+'C15'!J23+'C17'!J23)*100</f>
        <v>8.6416357218172646</v>
      </c>
      <c r="K42" s="116">
        <f>+K23/(K23+'C15'!K23+'C17'!K23)*100</f>
        <v>9.4492392561615812</v>
      </c>
      <c r="L42" s="116">
        <f>+L23/(L23+'C15'!L23+'C17'!L23)*100</f>
        <v>7.783241914128995</v>
      </c>
      <c r="M42" s="114"/>
      <c r="N42" s="116">
        <f>+N23/(N23+'C15'!N23+'C17'!N23)*100</f>
        <v>7.8636810651335196</v>
      </c>
      <c r="O42" s="116">
        <f>+O23/(O23+'C15'!O23+'C17'!O23)*100</f>
        <v>8.5003255443825498</v>
      </c>
      <c r="P42" s="116">
        <f>+P23/(P23+'C15'!P23+'C17'!P23)*100</f>
        <v>7.1660721363456208</v>
      </c>
      <c r="Q42" s="114"/>
      <c r="R42" s="116">
        <f>+R23/(R23+'C15'!R23+'C17'!R23)*100</f>
        <v>5.1076052116721478</v>
      </c>
      <c r="S42" s="116">
        <f>+S23/(S23+'C15'!S23+'C17'!S23)*100</f>
        <v>5.7340946166394779</v>
      </c>
      <c r="T42" s="116">
        <f>+T23/(T23+'C15'!T23+'C17'!T23)*100</f>
        <v>4.4546459236589309</v>
      </c>
      <c r="U42" s="114"/>
      <c r="V42" s="116">
        <f>+V23/(V23+'C15'!V23+'C17'!V23)*100</f>
        <v>5.8429251606342163</v>
      </c>
      <c r="W42" s="116">
        <f>+W23/(W23+'C15'!W23+'C17'!W23)*100</f>
        <v>6.5398969255375858</v>
      </c>
      <c r="X42" s="116">
        <f>+X23/(X23+'C15'!X23+'C17'!X23)*100</f>
        <v>5.0871952981982851</v>
      </c>
      <c r="Y42" s="114"/>
      <c r="Z42" s="116">
        <f>+Z23/(Z23+'C15'!Z23+'C17'!Z23)*100</f>
        <v>4.0681566309567794</v>
      </c>
      <c r="AA42" s="116">
        <f>+AA23/(AA23+'C15'!AA23+'C17'!AA23)*100</f>
        <v>4.2874823196605378</v>
      </c>
      <c r="AB42" s="116">
        <f>+AB23/(AB23+'C15'!AB23+'C17'!AB23)*100</f>
        <v>3.8283062645011601</v>
      </c>
    </row>
    <row r="43" spans="1:28" ht="15" customHeight="1" x14ac:dyDescent="0.25">
      <c r="A43" s="53" t="s">
        <v>42</v>
      </c>
      <c r="B43" s="116">
        <f>+B24/(B24+'C15'!B24+'C17'!B24)*100</f>
        <v>0.57636887608069165</v>
      </c>
      <c r="C43" s="116">
        <f>+C24/(C24+'C15'!C24+'C17'!C24)*100</f>
        <v>0.47114252061248524</v>
      </c>
      <c r="D43" s="116">
        <f>+D24/(D24+'C15'!D24+'C17'!D24)*100</f>
        <v>0.67720090293453727</v>
      </c>
      <c r="E43" s="114"/>
      <c r="F43" s="116">
        <f>+F24/(F24+'C15'!F24+'C17'!F24)*100</f>
        <v>0</v>
      </c>
      <c r="G43" s="116">
        <f>+G24/(G24+'C15'!G24+'C17'!G24)*100</f>
        <v>0</v>
      </c>
      <c r="H43" s="116">
        <f>+H24/(H24+'C15'!H24+'C17'!H24)*100</f>
        <v>0</v>
      </c>
      <c r="I43" s="114"/>
      <c r="J43" s="116">
        <f>+J24/(J24+'C15'!J24+'C17'!J24)*100</f>
        <v>1.6233766233766231</v>
      </c>
      <c r="K43" s="116">
        <f>+K24/(K24+'C15'!K24+'C17'!K24)*100</f>
        <v>1.3513513513513513</v>
      </c>
      <c r="L43" s="116">
        <f>+L24/(L24+'C15'!L24+'C17'!L24)*100</f>
        <v>1.875</v>
      </c>
      <c r="M43" s="114"/>
      <c r="N43" s="116">
        <f>+N24/(N24+'C15'!N24+'C17'!N24)*100</f>
        <v>1.0238907849829351</v>
      </c>
      <c r="O43" s="116">
        <f>+O24/(O24+'C15'!O24+'C17'!O24)*100</f>
        <v>1.3513513513513513</v>
      </c>
      <c r="P43" s="116">
        <f>+P24/(P24+'C15'!P24+'C17'!P24)*100</f>
        <v>0.68965517241379315</v>
      </c>
      <c r="Q43" s="114"/>
      <c r="R43" s="116">
        <f>+R24/(R24+'C15'!R24+'C17'!R24)*100</f>
        <v>0</v>
      </c>
      <c r="S43" s="116">
        <f>+S24/(S24+'C15'!S24+'C17'!S24)*100</f>
        <v>0</v>
      </c>
      <c r="T43" s="116">
        <f>+T24/(T24+'C15'!T24+'C17'!T24)*100</f>
        <v>0</v>
      </c>
      <c r="U43" s="114"/>
      <c r="V43" s="116">
        <f>+V24/(V24+'C15'!V24+'C17'!V24)*100</f>
        <v>0.73260073260073255</v>
      </c>
      <c r="W43" s="116">
        <f>+W24/(W24+'C15'!W24+'C17'!W24)*100</f>
        <v>0</v>
      </c>
      <c r="X43" s="116">
        <f>+X24/(X24+'C15'!X24+'C17'!X24)*100</f>
        <v>1.3888888888888888</v>
      </c>
      <c r="Y43" s="114"/>
      <c r="Z43" s="116">
        <f>+Z24/(Z24+'C15'!Z24+'C17'!Z24)*100</f>
        <v>0</v>
      </c>
      <c r="AA43" s="116">
        <f>+AA24/(AA24+'C15'!AA24+'C17'!AA24)*100</f>
        <v>0</v>
      </c>
      <c r="AB43" s="116">
        <f>+AB24/(AB24+'C15'!AB24+'C17'!AB24)*100</f>
        <v>0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 t="s">
        <v>30</v>
      </c>
      <c r="G44" s="118" t="s">
        <v>30</v>
      </c>
      <c r="H44" s="118" t="s">
        <v>30</v>
      </c>
      <c r="I44" s="102"/>
      <c r="J44" s="118" t="s">
        <v>30</v>
      </c>
      <c r="K44" s="118" t="s">
        <v>30</v>
      </c>
      <c r="L44" s="118" t="s">
        <v>30</v>
      </c>
      <c r="M44" s="102"/>
      <c r="N44" s="118" t="s">
        <v>30</v>
      </c>
      <c r="O44" s="118" t="s">
        <v>30</v>
      </c>
      <c r="P44" s="118" t="s">
        <v>30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1:AB1"/>
    <mergeCell ref="A2:AB2"/>
    <mergeCell ref="AC2:AD3"/>
    <mergeCell ref="A3:AB3"/>
    <mergeCell ref="A8:AB8"/>
    <mergeCell ref="A27:AB27"/>
    <mergeCell ref="A45:AB45"/>
    <mergeCell ref="A4:AB4"/>
    <mergeCell ref="A47:AB47"/>
    <mergeCell ref="A46:AB46"/>
    <mergeCell ref="A6:A7"/>
    <mergeCell ref="B6:D6"/>
    <mergeCell ref="F6:H6"/>
    <mergeCell ref="J6:L6"/>
    <mergeCell ref="N6:P6"/>
    <mergeCell ref="R6:T6"/>
    <mergeCell ref="V6:X6"/>
    <mergeCell ref="Z6:AB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4" fitToHeight="3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7"/>
  <sheetViews>
    <sheetView showGridLines="0" zoomScale="90" zoomScaleNormal="90" zoomScaleSheetLayoutView="100" workbookViewId="0">
      <selection activeCell="AC12" sqref="AC12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8" style="53" bestFit="1" customWidth="1"/>
    <col min="9" max="9" width="1.7109375" style="53" customWidth="1"/>
    <col min="10" max="12" width="8" style="53" bestFit="1" customWidth="1"/>
    <col min="13" max="13" width="1.7109375" style="53" customWidth="1"/>
    <col min="14" max="16" width="8" style="53" bestFit="1" customWidth="1"/>
    <col min="17" max="17" width="1.7109375" style="53" customWidth="1"/>
    <col min="18" max="20" width="8" style="53" bestFit="1" customWidth="1"/>
    <col min="21" max="21" width="1.7109375" style="53" customWidth="1"/>
    <col min="22" max="24" width="8" style="53" bestFit="1" customWidth="1"/>
    <col min="25" max="25" width="1.7109375" style="53" customWidth="1"/>
    <col min="26" max="28" width="8" style="53" bestFit="1" customWidth="1"/>
    <col min="29" max="30" width="10.7109375" style="53" customWidth="1"/>
    <col min="31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3" s="81" customFormat="1" ht="15" customHeight="1" x14ac:dyDescent="0.25">
      <c r="A1" s="261" t="s">
        <v>190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128"/>
      <c r="AE1" s="30"/>
    </row>
    <row r="2" spans="1:33" s="81" customFormat="1" ht="15" customHeight="1" x14ac:dyDescent="0.25">
      <c r="A2" s="260" t="s">
        <v>46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3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3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  <c r="AG4" s="53"/>
    </row>
    <row r="5" spans="1:33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  <c r="AG5" s="53"/>
    </row>
    <row r="6" spans="1:33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32</v>
      </c>
      <c r="G6" s="256"/>
      <c r="H6" s="256"/>
      <c r="I6" s="111"/>
      <c r="J6" s="256" t="s">
        <v>33</v>
      </c>
      <c r="K6" s="256"/>
      <c r="L6" s="256"/>
      <c r="M6" s="111"/>
      <c r="N6" s="256" t="s">
        <v>34</v>
      </c>
      <c r="O6" s="256"/>
      <c r="P6" s="256"/>
      <c r="Q6" s="111"/>
      <c r="R6" s="256" t="s">
        <v>35</v>
      </c>
      <c r="S6" s="256"/>
      <c r="T6" s="256"/>
      <c r="U6" s="111"/>
      <c r="V6" s="256" t="s">
        <v>36</v>
      </c>
      <c r="W6" s="256"/>
      <c r="X6" s="256"/>
      <c r="Y6" s="111"/>
      <c r="Z6" s="256" t="s">
        <v>37</v>
      </c>
      <c r="AA6" s="256"/>
      <c r="AB6" s="256"/>
    </row>
    <row r="7" spans="1:33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3" ht="15" customHeight="1" x14ac:dyDescent="0.25">
      <c r="A8" s="264" t="s">
        <v>4</v>
      </c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3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3" ht="15" customHeight="1" x14ac:dyDescent="0.25">
      <c r="A10" s="60" t="s">
        <v>8</v>
      </c>
      <c r="B10" s="110">
        <f t="shared" ref="B10:D13" si="0">+B16+B22</f>
        <v>935</v>
      </c>
      <c r="C10" s="110">
        <f t="shared" si="0"/>
        <v>553</v>
      </c>
      <c r="D10" s="110">
        <f t="shared" si="0"/>
        <v>382</v>
      </c>
      <c r="E10" s="110"/>
      <c r="F10" s="110">
        <f t="shared" ref="F10:H13" si="1">+F16+F22</f>
        <v>256</v>
      </c>
      <c r="G10" s="110">
        <f t="shared" si="1"/>
        <v>158</v>
      </c>
      <c r="H10" s="110">
        <f t="shared" si="1"/>
        <v>98</v>
      </c>
      <c r="I10" s="110"/>
      <c r="J10" s="110">
        <f t="shared" ref="J10:L13" si="2">+J16+J22</f>
        <v>190</v>
      </c>
      <c r="K10" s="110">
        <f t="shared" si="2"/>
        <v>109</v>
      </c>
      <c r="L10" s="110">
        <f t="shared" si="2"/>
        <v>81</v>
      </c>
      <c r="M10" s="110"/>
      <c r="N10" s="110">
        <f t="shared" ref="N10:P13" si="3">+N16+N22</f>
        <v>213</v>
      </c>
      <c r="O10" s="110">
        <f t="shared" si="3"/>
        <v>126</v>
      </c>
      <c r="P10" s="110">
        <f t="shared" si="3"/>
        <v>87</v>
      </c>
      <c r="Q10" s="110"/>
      <c r="R10" s="110">
        <f t="shared" ref="R10:T13" si="4">+R16+R22</f>
        <v>118</v>
      </c>
      <c r="S10" s="110">
        <f t="shared" si="4"/>
        <v>67</v>
      </c>
      <c r="T10" s="110">
        <f t="shared" si="4"/>
        <v>51</v>
      </c>
      <c r="U10" s="110"/>
      <c r="V10" s="110">
        <f t="shared" ref="V10:X13" si="5">+V16+V22</f>
        <v>71</v>
      </c>
      <c r="W10" s="110">
        <f t="shared" si="5"/>
        <v>38</v>
      </c>
      <c r="X10" s="110">
        <f t="shared" si="5"/>
        <v>33</v>
      </c>
      <c r="Y10" s="110"/>
      <c r="Z10" s="110">
        <f t="shared" ref="Z10:AB13" si="6">+Z16+Z22</f>
        <v>87</v>
      </c>
      <c r="AA10" s="110">
        <f t="shared" si="6"/>
        <v>55</v>
      </c>
      <c r="AB10" s="110">
        <f t="shared" si="6"/>
        <v>32</v>
      </c>
    </row>
    <row r="11" spans="1:33" ht="15" customHeight="1" x14ac:dyDescent="0.25">
      <c r="A11" s="68" t="s">
        <v>41</v>
      </c>
      <c r="B11" s="37">
        <f t="shared" si="0"/>
        <v>834</v>
      </c>
      <c r="C11" s="37">
        <f t="shared" si="0"/>
        <v>498</v>
      </c>
      <c r="D11" s="37">
        <f t="shared" si="0"/>
        <v>336</v>
      </c>
      <c r="E11" s="37"/>
      <c r="F11" s="37">
        <f t="shared" si="1"/>
        <v>235</v>
      </c>
      <c r="G11" s="37">
        <f t="shared" si="1"/>
        <v>149</v>
      </c>
      <c r="H11" s="37">
        <f t="shared" si="1"/>
        <v>86</v>
      </c>
      <c r="I11" s="37"/>
      <c r="J11" s="37">
        <f t="shared" si="2"/>
        <v>177</v>
      </c>
      <c r="K11" s="37">
        <f t="shared" si="2"/>
        <v>103</v>
      </c>
      <c r="L11" s="37">
        <f t="shared" si="2"/>
        <v>74</v>
      </c>
      <c r="M11" s="37"/>
      <c r="N11" s="37">
        <f t="shared" si="3"/>
        <v>191</v>
      </c>
      <c r="O11" s="37">
        <f t="shared" si="3"/>
        <v>114</v>
      </c>
      <c r="P11" s="37">
        <f t="shared" si="3"/>
        <v>77</v>
      </c>
      <c r="Q11" s="37"/>
      <c r="R11" s="37">
        <f t="shared" si="4"/>
        <v>100</v>
      </c>
      <c r="S11" s="37">
        <f t="shared" si="4"/>
        <v>59</v>
      </c>
      <c r="T11" s="37">
        <f t="shared" si="4"/>
        <v>41</v>
      </c>
      <c r="U11" s="37"/>
      <c r="V11" s="37">
        <f t="shared" si="5"/>
        <v>56</v>
      </c>
      <c r="W11" s="37">
        <f t="shared" si="5"/>
        <v>28</v>
      </c>
      <c r="X11" s="37">
        <f t="shared" si="5"/>
        <v>28</v>
      </c>
      <c r="Y11" s="37"/>
      <c r="Z11" s="37">
        <f t="shared" si="6"/>
        <v>75</v>
      </c>
      <c r="AA11" s="37">
        <f t="shared" si="6"/>
        <v>45</v>
      </c>
      <c r="AB11" s="37">
        <f t="shared" si="6"/>
        <v>30</v>
      </c>
    </row>
    <row r="12" spans="1:33" ht="15" customHeight="1" x14ac:dyDescent="0.25">
      <c r="A12" s="68" t="s">
        <v>42</v>
      </c>
      <c r="B12" s="37">
        <f t="shared" si="0"/>
        <v>95</v>
      </c>
      <c r="C12" s="37">
        <f t="shared" si="0"/>
        <v>53</v>
      </c>
      <c r="D12" s="37">
        <f t="shared" si="0"/>
        <v>42</v>
      </c>
      <c r="E12" s="37"/>
      <c r="F12" s="37">
        <f t="shared" si="1"/>
        <v>21</v>
      </c>
      <c r="G12" s="37">
        <f t="shared" si="1"/>
        <v>9</v>
      </c>
      <c r="H12" s="37">
        <f t="shared" si="1"/>
        <v>12</v>
      </c>
      <c r="I12" s="37"/>
      <c r="J12" s="37">
        <f t="shared" si="2"/>
        <v>12</v>
      </c>
      <c r="K12" s="37">
        <f t="shared" si="2"/>
        <v>6</v>
      </c>
      <c r="L12" s="37">
        <f t="shared" si="2"/>
        <v>6</v>
      </c>
      <c r="M12" s="37"/>
      <c r="N12" s="37">
        <f t="shared" si="3"/>
        <v>20</v>
      </c>
      <c r="O12" s="37">
        <f t="shared" si="3"/>
        <v>11</v>
      </c>
      <c r="P12" s="37">
        <f t="shared" si="3"/>
        <v>9</v>
      </c>
      <c r="Q12" s="37"/>
      <c r="R12" s="37">
        <f t="shared" si="4"/>
        <v>18</v>
      </c>
      <c r="S12" s="37">
        <f t="shared" si="4"/>
        <v>8</v>
      </c>
      <c r="T12" s="37">
        <f t="shared" si="4"/>
        <v>10</v>
      </c>
      <c r="U12" s="37"/>
      <c r="V12" s="37">
        <f t="shared" si="5"/>
        <v>12</v>
      </c>
      <c r="W12" s="37">
        <f t="shared" si="5"/>
        <v>9</v>
      </c>
      <c r="X12" s="37">
        <f t="shared" si="5"/>
        <v>3</v>
      </c>
      <c r="Y12" s="37"/>
      <c r="Z12" s="37">
        <f t="shared" si="6"/>
        <v>12</v>
      </c>
      <c r="AA12" s="37">
        <f t="shared" si="6"/>
        <v>10</v>
      </c>
      <c r="AB12" s="37">
        <f t="shared" si="6"/>
        <v>2</v>
      </c>
    </row>
    <row r="13" spans="1:33" ht="15" customHeight="1" x14ac:dyDescent="0.25">
      <c r="A13" s="68" t="s">
        <v>194</v>
      </c>
      <c r="B13" s="37">
        <f t="shared" si="0"/>
        <v>6</v>
      </c>
      <c r="C13" s="37">
        <f t="shared" si="0"/>
        <v>2</v>
      </c>
      <c r="D13" s="37">
        <f t="shared" si="0"/>
        <v>4</v>
      </c>
      <c r="E13" s="37"/>
      <c r="F13" s="37">
        <f t="shared" si="1"/>
        <v>0</v>
      </c>
      <c r="G13" s="37">
        <f t="shared" si="1"/>
        <v>0</v>
      </c>
      <c r="H13" s="37">
        <f t="shared" si="1"/>
        <v>0</v>
      </c>
      <c r="I13" s="37"/>
      <c r="J13" s="37">
        <f t="shared" si="2"/>
        <v>1</v>
      </c>
      <c r="K13" s="37">
        <f t="shared" si="2"/>
        <v>0</v>
      </c>
      <c r="L13" s="37">
        <f t="shared" si="2"/>
        <v>1</v>
      </c>
      <c r="M13" s="37"/>
      <c r="N13" s="37">
        <f t="shared" si="3"/>
        <v>2</v>
      </c>
      <c r="O13" s="37">
        <f t="shared" si="3"/>
        <v>1</v>
      </c>
      <c r="P13" s="37">
        <f t="shared" si="3"/>
        <v>1</v>
      </c>
      <c r="Q13" s="37"/>
      <c r="R13" s="37">
        <f t="shared" si="4"/>
        <v>0</v>
      </c>
      <c r="S13" s="37">
        <f t="shared" si="4"/>
        <v>0</v>
      </c>
      <c r="T13" s="37">
        <f t="shared" si="4"/>
        <v>0</v>
      </c>
      <c r="U13" s="37"/>
      <c r="V13" s="37">
        <f t="shared" si="5"/>
        <v>3</v>
      </c>
      <c r="W13" s="37">
        <f t="shared" si="5"/>
        <v>1</v>
      </c>
      <c r="X13" s="37">
        <f t="shared" si="5"/>
        <v>2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3" ht="9.9499999999999993" customHeight="1" x14ac:dyDescent="0.25">
      <c r="A14" s="59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33" ht="15" customHeight="1" x14ac:dyDescent="0.25">
      <c r="A15" s="60" t="s">
        <v>362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33" ht="15" customHeight="1" x14ac:dyDescent="0.25">
      <c r="A16" s="67" t="s">
        <v>8</v>
      </c>
      <c r="B16" s="110">
        <f>+B17+B18+B19</f>
        <v>471</v>
      </c>
      <c r="C16" s="110">
        <f t="shared" ref="C16:D16" si="7">+C17+C18+C19</f>
        <v>280</v>
      </c>
      <c r="D16" s="110">
        <f t="shared" si="7"/>
        <v>191</v>
      </c>
      <c r="E16" s="110"/>
      <c r="F16" s="110">
        <f>+F17+F18+F19</f>
        <v>188</v>
      </c>
      <c r="G16" s="110">
        <f t="shared" ref="G16:H16" si="8">+G17+G18+G19</f>
        <v>118</v>
      </c>
      <c r="H16" s="110">
        <f t="shared" si="8"/>
        <v>70</v>
      </c>
      <c r="I16" s="110"/>
      <c r="J16" s="110">
        <f>+J17+J18+J19</f>
        <v>77</v>
      </c>
      <c r="K16" s="110">
        <f t="shared" ref="K16:L16" si="9">+K17+K18+K19</f>
        <v>43</v>
      </c>
      <c r="L16" s="110">
        <f t="shared" si="9"/>
        <v>34</v>
      </c>
      <c r="M16" s="110"/>
      <c r="N16" s="110">
        <f>+N17+N18+N19</f>
        <v>77</v>
      </c>
      <c r="O16" s="110">
        <f t="shared" ref="O16:P16" si="10">+O17+O18+O19</f>
        <v>46</v>
      </c>
      <c r="P16" s="110">
        <f t="shared" si="10"/>
        <v>31</v>
      </c>
      <c r="Q16" s="110"/>
      <c r="R16" s="110">
        <f>+R17+R18+R19</f>
        <v>38</v>
      </c>
      <c r="S16" s="110">
        <f t="shared" ref="S16:T16" si="11">+S17+S18+S19</f>
        <v>17</v>
      </c>
      <c r="T16" s="110">
        <f t="shared" si="11"/>
        <v>21</v>
      </c>
      <c r="U16" s="110"/>
      <c r="V16" s="110">
        <f>+V17+V18+V19</f>
        <v>34</v>
      </c>
      <c r="W16" s="110">
        <f t="shared" ref="W16:X16" si="12">+W17+W18+W19</f>
        <v>19</v>
      </c>
      <c r="X16" s="110">
        <f t="shared" si="12"/>
        <v>15</v>
      </c>
      <c r="Y16" s="110"/>
      <c r="Z16" s="110">
        <f>+Z17+Z18+Z19</f>
        <v>57</v>
      </c>
      <c r="AA16" s="110">
        <f t="shared" ref="AA16:AB16" si="13">+AA17+AA18+AA19</f>
        <v>37</v>
      </c>
      <c r="AB16" s="110">
        <f t="shared" si="13"/>
        <v>20</v>
      </c>
    </row>
    <row r="17" spans="1:28" ht="15" customHeight="1" x14ac:dyDescent="0.25">
      <c r="A17" s="68" t="s">
        <v>41</v>
      </c>
      <c r="B17" s="37">
        <v>373</v>
      </c>
      <c r="C17" s="37">
        <v>227</v>
      </c>
      <c r="D17" s="37">
        <v>146</v>
      </c>
      <c r="E17" s="37"/>
      <c r="F17" s="37">
        <v>168</v>
      </c>
      <c r="G17" s="37">
        <v>110</v>
      </c>
      <c r="H17" s="37">
        <v>58</v>
      </c>
      <c r="I17" s="37"/>
      <c r="J17" s="37">
        <v>65</v>
      </c>
      <c r="K17" s="37">
        <v>38</v>
      </c>
      <c r="L17" s="37">
        <v>27</v>
      </c>
      <c r="M17" s="37"/>
      <c r="N17" s="37">
        <v>55</v>
      </c>
      <c r="O17" s="37">
        <v>34</v>
      </c>
      <c r="P17" s="37">
        <v>21</v>
      </c>
      <c r="Q17" s="37"/>
      <c r="R17" s="37">
        <v>20</v>
      </c>
      <c r="S17" s="37">
        <v>9</v>
      </c>
      <c r="T17" s="37">
        <v>11</v>
      </c>
      <c r="U17" s="37"/>
      <c r="V17" s="37">
        <v>19</v>
      </c>
      <c r="W17" s="37">
        <v>9</v>
      </c>
      <c r="X17" s="37">
        <v>10</v>
      </c>
      <c r="Y17" s="37"/>
      <c r="Z17" s="37">
        <v>46</v>
      </c>
      <c r="AA17" s="37">
        <v>27</v>
      </c>
      <c r="AB17" s="37">
        <v>19</v>
      </c>
    </row>
    <row r="18" spans="1:28" ht="15" customHeight="1" x14ac:dyDescent="0.25">
      <c r="A18" s="68" t="s">
        <v>42</v>
      </c>
      <c r="B18" s="37">
        <v>92</v>
      </c>
      <c r="C18" s="37">
        <v>51</v>
      </c>
      <c r="D18" s="37">
        <v>41</v>
      </c>
      <c r="E18" s="37"/>
      <c r="F18" s="37">
        <v>20</v>
      </c>
      <c r="G18" s="37">
        <v>8</v>
      </c>
      <c r="H18" s="37">
        <v>12</v>
      </c>
      <c r="I18" s="37"/>
      <c r="J18" s="37">
        <v>11</v>
      </c>
      <c r="K18" s="37">
        <v>5</v>
      </c>
      <c r="L18" s="37">
        <v>6</v>
      </c>
      <c r="M18" s="37"/>
      <c r="N18" s="37">
        <v>20</v>
      </c>
      <c r="O18" s="37">
        <v>11</v>
      </c>
      <c r="P18" s="37">
        <v>9</v>
      </c>
      <c r="Q18" s="37"/>
      <c r="R18" s="37">
        <v>18</v>
      </c>
      <c r="S18" s="37">
        <v>8</v>
      </c>
      <c r="T18" s="37">
        <v>10</v>
      </c>
      <c r="U18" s="37"/>
      <c r="V18" s="37">
        <v>12</v>
      </c>
      <c r="W18" s="37">
        <v>9</v>
      </c>
      <c r="X18" s="37">
        <v>3</v>
      </c>
      <c r="Y18" s="37"/>
      <c r="Z18" s="37">
        <v>11</v>
      </c>
      <c r="AA18" s="37">
        <v>10</v>
      </c>
      <c r="AB18" s="37">
        <v>1</v>
      </c>
    </row>
    <row r="19" spans="1:28" ht="15" customHeight="1" x14ac:dyDescent="0.25">
      <c r="A19" s="68" t="s">
        <v>194</v>
      </c>
      <c r="B19" s="37">
        <v>6</v>
      </c>
      <c r="C19" s="37">
        <v>2</v>
      </c>
      <c r="D19" s="37">
        <v>4</v>
      </c>
      <c r="E19" s="37"/>
      <c r="F19" s="113">
        <v>0</v>
      </c>
      <c r="G19" s="37">
        <v>0</v>
      </c>
      <c r="H19" s="37">
        <v>0</v>
      </c>
      <c r="I19" s="37"/>
      <c r="J19" s="37">
        <v>1</v>
      </c>
      <c r="K19" s="37">
        <v>0</v>
      </c>
      <c r="L19" s="37">
        <v>1</v>
      </c>
      <c r="M19" s="37"/>
      <c r="N19" s="37">
        <v>2</v>
      </c>
      <c r="O19" s="37">
        <v>1</v>
      </c>
      <c r="P19" s="37">
        <v>1</v>
      </c>
      <c r="Q19" s="37"/>
      <c r="R19" s="37">
        <v>0</v>
      </c>
      <c r="S19" s="37">
        <v>0</v>
      </c>
      <c r="T19" s="37">
        <v>0</v>
      </c>
      <c r="U19" s="37"/>
      <c r="V19" s="37">
        <v>3</v>
      </c>
      <c r="W19" s="37">
        <v>1</v>
      </c>
      <c r="X19" s="37">
        <v>2</v>
      </c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" customHeight="1" x14ac:dyDescent="0.25">
      <c r="A21" s="69" t="s">
        <v>363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" customHeight="1" x14ac:dyDescent="0.25">
      <c r="A22" s="67" t="s">
        <v>8</v>
      </c>
      <c r="B22" s="110">
        <f>+B23+B24+B25</f>
        <v>464</v>
      </c>
      <c r="C22" s="110">
        <f t="shared" ref="C22:D22" si="14">+C23+C24+C25</f>
        <v>273</v>
      </c>
      <c r="D22" s="110">
        <f t="shared" si="14"/>
        <v>191</v>
      </c>
      <c r="E22" s="110"/>
      <c r="F22" s="110">
        <f>+F23+F24+F25</f>
        <v>68</v>
      </c>
      <c r="G22" s="110">
        <f t="shared" ref="G22:H22" si="15">+G23+G24+G25</f>
        <v>40</v>
      </c>
      <c r="H22" s="110">
        <f t="shared" si="15"/>
        <v>28</v>
      </c>
      <c r="I22" s="110"/>
      <c r="J22" s="110">
        <f>+J23+J24+J25</f>
        <v>113</v>
      </c>
      <c r="K22" s="110">
        <f t="shared" ref="K22:L22" si="16">+K23+K24+K25</f>
        <v>66</v>
      </c>
      <c r="L22" s="110">
        <f t="shared" si="16"/>
        <v>47</v>
      </c>
      <c r="M22" s="110"/>
      <c r="N22" s="110">
        <f>+N23+N24+N25</f>
        <v>136</v>
      </c>
      <c r="O22" s="110">
        <f t="shared" ref="O22:P22" si="17">+O23+O24+O25</f>
        <v>80</v>
      </c>
      <c r="P22" s="110">
        <f t="shared" si="17"/>
        <v>56</v>
      </c>
      <c r="Q22" s="110"/>
      <c r="R22" s="110">
        <f>+R23+R24+R25</f>
        <v>80</v>
      </c>
      <c r="S22" s="110">
        <f t="shared" ref="S22:T22" si="18">+S23+S24+S25</f>
        <v>50</v>
      </c>
      <c r="T22" s="110">
        <f t="shared" si="18"/>
        <v>30</v>
      </c>
      <c r="U22" s="110"/>
      <c r="V22" s="110">
        <f>+V23+V24+V25</f>
        <v>37</v>
      </c>
      <c r="W22" s="110">
        <f t="shared" ref="W22:X22" si="19">+W23+W24+W25</f>
        <v>19</v>
      </c>
      <c r="X22" s="110">
        <f t="shared" si="19"/>
        <v>18</v>
      </c>
      <c r="Y22" s="110"/>
      <c r="Z22" s="110">
        <f>+Z23+Z24+Z25</f>
        <v>30</v>
      </c>
      <c r="AA22" s="110">
        <f t="shared" ref="AA22:AB22" si="20">+AA23+AA24+AA25</f>
        <v>18</v>
      </c>
      <c r="AB22" s="110">
        <f t="shared" si="20"/>
        <v>12</v>
      </c>
    </row>
    <row r="23" spans="1:28" ht="15" customHeight="1" x14ac:dyDescent="0.25">
      <c r="A23" s="68" t="s">
        <v>41</v>
      </c>
      <c r="B23" s="37">
        <v>461</v>
      </c>
      <c r="C23" s="37">
        <v>271</v>
      </c>
      <c r="D23" s="37">
        <v>190</v>
      </c>
      <c r="E23" s="37"/>
      <c r="F23" s="37">
        <v>67</v>
      </c>
      <c r="G23" s="37">
        <v>39</v>
      </c>
      <c r="H23" s="37">
        <v>28</v>
      </c>
      <c r="I23" s="37"/>
      <c r="J23" s="37">
        <v>112</v>
      </c>
      <c r="K23" s="37">
        <v>65</v>
      </c>
      <c r="L23" s="37">
        <v>47</v>
      </c>
      <c r="M23" s="37"/>
      <c r="N23" s="37">
        <v>136</v>
      </c>
      <c r="O23" s="37">
        <v>80</v>
      </c>
      <c r="P23" s="37">
        <v>56</v>
      </c>
      <c r="Q23" s="37"/>
      <c r="R23" s="37">
        <v>80</v>
      </c>
      <c r="S23" s="37">
        <v>50</v>
      </c>
      <c r="T23" s="37">
        <v>30</v>
      </c>
      <c r="U23" s="37"/>
      <c r="V23" s="37">
        <v>37</v>
      </c>
      <c r="W23" s="37">
        <v>19</v>
      </c>
      <c r="X23" s="37">
        <v>18</v>
      </c>
      <c r="Y23" s="37"/>
      <c r="Z23" s="37">
        <v>29</v>
      </c>
      <c r="AA23" s="37">
        <v>18</v>
      </c>
      <c r="AB23" s="37">
        <v>11</v>
      </c>
    </row>
    <row r="24" spans="1:28" ht="15" customHeight="1" x14ac:dyDescent="0.25">
      <c r="A24" s="68" t="s">
        <v>42</v>
      </c>
      <c r="B24" s="37">
        <v>3</v>
      </c>
      <c r="C24" s="37">
        <v>2</v>
      </c>
      <c r="D24" s="37">
        <v>1</v>
      </c>
      <c r="E24" s="37"/>
      <c r="F24" s="37">
        <v>1</v>
      </c>
      <c r="G24" s="37">
        <v>1</v>
      </c>
      <c r="H24" s="37">
        <v>0</v>
      </c>
      <c r="I24" s="37"/>
      <c r="J24" s="37">
        <v>1</v>
      </c>
      <c r="K24" s="37">
        <v>1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1</v>
      </c>
      <c r="AA24" s="37">
        <v>0</v>
      </c>
      <c r="AB24" s="37">
        <v>1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  <c r="B26" s="226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" customHeight="1" x14ac:dyDescent="0.25">
      <c r="A29" s="197" t="s">
        <v>8</v>
      </c>
      <c r="B29" s="115">
        <f>+B10/(B10+'C15'!B10+'C16'!B10)*100</f>
        <v>0.20471165214345144</v>
      </c>
      <c r="C29" s="115">
        <f>+C10/(C10+'C15'!C10+'C16'!C10)*100</f>
        <v>0.23557778326843939</v>
      </c>
      <c r="D29" s="115">
        <f>+D10/(D10+'C15'!D10+'C16'!D10)*100</f>
        <v>0.17207362228488543</v>
      </c>
      <c r="E29" s="115"/>
      <c r="F29" s="115">
        <f>+F10/(F10+'C15'!F10+'C16'!F10)*100</f>
        <v>0.35854843905376826</v>
      </c>
      <c r="G29" s="115">
        <f>+G10/(G10+'C15'!G10+'C16'!G10)*100</f>
        <v>0.43215448155137992</v>
      </c>
      <c r="H29" s="115">
        <f>+H10/(H10+'C15'!H10+'C16'!H10)*100</f>
        <v>0.28130202652276248</v>
      </c>
      <c r="I29" s="115"/>
      <c r="J29" s="115">
        <f>+J10/(J10+'C15'!J10+'C16'!J10)*100</f>
        <v>0.2642338608739187</v>
      </c>
      <c r="K29" s="115">
        <f>+K10/(K10+'C15'!K10+'C16'!K10)*100</f>
        <v>0.29520095330950058</v>
      </c>
      <c r="L29" s="115">
        <f>+L10/(L10+'C15'!L10+'C16'!L10)*100</f>
        <v>0.23154765307872621</v>
      </c>
      <c r="M29" s="115"/>
      <c r="N29" s="115">
        <f>+N10/(N10+'C15'!N10+'C16'!N10)*100</f>
        <v>0.24448193932715814</v>
      </c>
      <c r="O29" s="115">
        <f>+O10/(O10+'C15'!O10+'C16'!O10)*100</f>
        <v>0.27970786067884656</v>
      </c>
      <c r="P29" s="115">
        <f>+P10/(P10+'C15'!P10+'C16'!P10)*100</f>
        <v>0.20676870424945337</v>
      </c>
      <c r="Q29" s="115"/>
      <c r="R29" s="115">
        <f>+R10/(R10+'C15'!R10+'C16'!R10)*100</f>
        <v>0.14955260956629743</v>
      </c>
      <c r="S29" s="115">
        <f>+S10/(S10+'C15'!S10+'C16'!S10)*100</f>
        <v>0.16624485137214035</v>
      </c>
      <c r="T29" s="115">
        <f>+T10/(T10+'C15'!T10+'C16'!T10)*100</f>
        <v>0.13212435233160622</v>
      </c>
      <c r="U29" s="115"/>
      <c r="V29" s="115">
        <f>+V10/(V10+'C15'!V10+'C16'!V10)*100</f>
        <v>9.7179069544627086E-2</v>
      </c>
      <c r="W29" s="115">
        <f>+W10/(W10+'C15'!W10+'C16'!W10)*100</f>
        <v>0.10095106529939961</v>
      </c>
      <c r="X29" s="115">
        <f>+X10/(X10+'C15'!X10+'C16'!X10)*100</f>
        <v>9.3170332307518561E-2</v>
      </c>
      <c r="Y29" s="115"/>
      <c r="Z29" s="115">
        <f>+Z10/(Z10+'C15'!Z10+'C16'!Z10)*100</f>
        <v>0.11701569624339266</v>
      </c>
      <c r="AA29" s="115">
        <f>+AA10/(AA10+'C15'!AA10+'C16'!AA10)*100</f>
        <v>0.14373072701615011</v>
      </c>
      <c r="AB29" s="115">
        <f>+AB10/(AB10+'C15'!AB10+'C16'!AB10)*100</f>
        <v>8.8684422026993323E-2</v>
      </c>
    </row>
    <row r="30" spans="1:28" ht="15" customHeight="1" x14ac:dyDescent="0.25">
      <c r="A30" s="53" t="s">
        <v>41</v>
      </c>
      <c r="B30" s="116">
        <f>+B11/(B11+'C15'!B11+'C16'!B11)*100</f>
        <v>0.20064910225164861</v>
      </c>
      <c r="C30" s="116">
        <f>+C11/(C11+'C15'!C11+'C16'!C11)*100</f>
        <v>0.23271680514406948</v>
      </c>
      <c r="D30" s="116">
        <f>+D11/(D11+'C15'!D11+'C16'!D11)*100</f>
        <v>0.16661955697049943</v>
      </c>
      <c r="E30" s="116"/>
      <c r="F30" s="116">
        <f>+F11/(F11+'C15'!F11+'C16'!F11)*100</f>
        <v>0.36475390752324338</v>
      </c>
      <c r="G30" s="116">
        <f>+G11/(G11+'C15'!G11+'C16'!G11)*100</f>
        <v>0.45120067831511373</v>
      </c>
      <c r="H30" s="116">
        <f>+H11/(H11+'C15'!H11+'C16'!H11)*100</f>
        <v>0.27385046490892878</v>
      </c>
      <c r="I30" s="116"/>
      <c r="J30" s="116">
        <f>+J11/(J11+'C15'!J11+'C16'!J11)*100</f>
        <v>0.27193952802359883</v>
      </c>
      <c r="K30" s="116">
        <f>+K11/(K11+'C15'!K11+'C16'!K11)*100</f>
        <v>0.30744433168169066</v>
      </c>
      <c r="L30" s="116">
        <f>+L11/(L11+'C15'!L11+'C16'!L11)*100</f>
        <v>0.23428101057430509</v>
      </c>
      <c r="M30" s="116"/>
      <c r="N30" s="116">
        <f>+N11/(N11+'C15'!N11+'C16'!N11)*100</f>
        <v>0.23866050231163313</v>
      </c>
      <c r="O30" s="116">
        <f>+O11/(O11+'C15'!O11+'C16'!O11)*100</f>
        <v>0.27501688700183347</v>
      </c>
      <c r="P30" s="116">
        <f>+P11/(P11+'C15'!P11+'C16'!P11)*100</f>
        <v>0.19959562444916792</v>
      </c>
      <c r="Q30" s="116"/>
      <c r="R30" s="116">
        <f>+R11/(R11+'C15'!R11+'C16'!R11)*100</f>
        <v>0.13896802345780235</v>
      </c>
      <c r="S30" s="116">
        <f>+S11/(S11+'C15'!S11+'C16'!S11)*100</f>
        <v>0.16010854816824965</v>
      </c>
      <c r="T30" s="116">
        <f>+T11/(T11+'C15'!T11+'C16'!T11)*100</f>
        <v>0.1167791734313139</v>
      </c>
      <c r="U30" s="116"/>
      <c r="V30" s="116">
        <f>+V11/(V11+'C15'!V11+'C16'!V11)*100</f>
        <v>8.406641246584802E-2</v>
      </c>
      <c r="W30" s="116">
        <f>+W11/(W11+'C15'!W11+'C16'!W11)*100</f>
        <v>8.1433224755700334E-2</v>
      </c>
      <c r="X30" s="116">
        <f>+X11/(X11+'C15'!X11+'C16'!X11)*100</f>
        <v>8.6875581756127834E-2</v>
      </c>
      <c r="Y30" s="116"/>
      <c r="Z30" s="116">
        <f>+Z11/(Z11+'C15'!Z11+'C16'!Z11)*100</f>
        <v>0.11105681666740705</v>
      </c>
      <c r="AA30" s="116">
        <f>+AA11/(AA11+'C15'!AA11+'C16'!AA11)*100</f>
        <v>0.12937354454762384</v>
      </c>
      <c r="AB30" s="116">
        <f>+AB11/(AB11+'C15'!AB11+'C16'!AB11)*100</f>
        <v>9.1603053435114504E-2</v>
      </c>
    </row>
    <row r="31" spans="1:28" ht="15" customHeight="1" x14ac:dyDescent="0.25">
      <c r="A31" s="53" t="s">
        <v>42</v>
      </c>
      <c r="B31" s="116">
        <f>+B12/(B12+'C15'!B12+'C16'!B12)*100</f>
        <v>0.26165032499724578</v>
      </c>
      <c r="C31" s="116">
        <f>+C12/(C12+'C15'!C12+'C16'!C12)*100</f>
        <v>0.28582214312678639</v>
      </c>
      <c r="D31" s="116">
        <f>+D12/(D12+'C15'!D12+'C16'!D12)*100</f>
        <v>0.23641992682240359</v>
      </c>
      <c r="E31" s="116"/>
      <c r="F31" s="116">
        <f>+F12/(F12+'C15'!F12+'C16'!F12)*100</f>
        <v>0.33616135745157677</v>
      </c>
      <c r="G31" s="116">
        <f>+G12/(G12+'C15'!G12+'C16'!G12)*100</f>
        <v>0.280986575085857</v>
      </c>
      <c r="H31" s="116">
        <f>+H12/(H12+'C15'!H12+'C16'!H12)*100</f>
        <v>0.39421813403416556</v>
      </c>
      <c r="I31" s="116"/>
      <c r="J31" s="116">
        <f>+J12/(J12+'C15'!J12+'C16'!J12)*100</f>
        <v>0.19736842105263158</v>
      </c>
      <c r="K31" s="116">
        <f>+K12/(K12+'C15'!K12+'C16'!K12)*100</f>
        <v>0.1941747572815534</v>
      </c>
      <c r="L31" s="116">
        <f>+L12/(L12+'C15'!L12+'C16'!L12)*100</f>
        <v>0.20066889632107021</v>
      </c>
      <c r="M31" s="116"/>
      <c r="N31" s="116">
        <f>+N12/(N12+'C15'!N12+'C16'!N12)*100</f>
        <v>0.31826861871419476</v>
      </c>
      <c r="O31" s="116">
        <f>+O12/(O12+'C15'!O12+'C16'!O12)*100</f>
        <v>0.34257240734973532</v>
      </c>
      <c r="P31" s="116">
        <f>+P12/(P12+'C15'!P12+'C16'!P12)*100</f>
        <v>0.29287341360234298</v>
      </c>
      <c r="Q31" s="116"/>
      <c r="R31" s="116">
        <f>+R12/(R12+'C15'!R12+'C16'!R12)*100</f>
        <v>0.29688273132112813</v>
      </c>
      <c r="S31" s="116">
        <f>+S12/(S12+'C15'!S12+'C16'!S12)*100</f>
        <v>0.26307135810588622</v>
      </c>
      <c r="T31" s="116">
        <f>+T12/(T12+'C15'!T12+'C16'!T12)*100</f>
        <v>0.33090668431502318</v>
      </c>
      <c r="U31" s="116"/>
      <c r="V31" s="116">
        <f>+V12/(V12+'C15'!V12+'C16'!V12)*100</f>
        <v>0.2119018188239449</v>
      </c>
      <c r="W31" s="116">
        <f>+W12/(W12+'C15'!W12+'C16'!W12)*100</f>
        <v>0.30991735537190085</v>
      </c>
      <c r="X31" s="116">
        <f>+X12/(X12+'C15'!X12+'C16'!X12)*100</f>
        <v>0.10873504893077202</v>
      </c>
      <c r="Y31" s="116"/>
      <c r="Z31" s="116">
        <f>+Z12/(Z12+'C15'!Z12+'C16'!Z12)*100</f>
        <v>0.20097136158097473</v>
      </c>
      <c r="AA31" s="116">
        <f>+AA12/(AA12+'C15'!AA12+'C16'!AA12)*100</f>
        <v>0.3232062055591467</v>
      </c>
      <c r="AB31" s="116">
        <f>+AB12/(AB12+'C15'!AB12+'C16'!AB12)*100</f>
        <v>6.951685783802572E-2</v>
      </c>
    </row>
    <row r="32" spans="1:28" ht="15" customHeight="1" x14ac:dyDescent="0.25">
      <c r="A32" s="53" t="s">
        <v>194</v>
      </c>
      <c r="B32" s="116">
        <f>+B13/(B13+'C15'!B13+'C16'!B13)*100</f>
        <v>0.12549675800041832</v>
      </c>
      <c r="C32" s="116">
        <f>+C13/(C13+'C15'!C13+'C16'!C13)*100</f>
        <v>9.0702947845804988E-2</v>
      </c>
      <c r="D32" s="116">
        <f>+D13/(D13+'C15'!D13+'C16'!D13)*100</f>
        <v>0.15527950310559005</v>
      </c>
      <c r="E32" s="116"/>
      <c r="F32" s="116">
        <f>+F13/(F13+'C15'!F13+'C16'!F13)*100</f>
        <v>0</v>
      </c>
      <c r="G32" s="116">
        <f>+G13/(G13+'C15'!G13+'C16'!G13)*100</f>
        <v>0</v>
      </c>
      <c r="H32" s="116">
        <f>+H13/(H13+'C15'!H13+'C16'!H13)*100</f>
        <v>0</v>
      </c>
      <c r="I32" s="116"/>
      <c r="J32" s="116">
        <f>+J13/(J13+'C15'!J13+'C16'!J13)*100</f>
        <v>0.13550135501355012</v>
      </c>
      <c r="K32" s="116">
        <f>+K13/(K13+'C15'!K13+'C16'!K13)*100</f>
        <v>0</v>
      </c>
      <c r="L32" s="116">
        <f>+L13/(L13+'C15'!L13+'C16'!L13)*100</f>
        <v>0.24630541871921183</v>
      </c>
      <c r="M32" s="116"/>
      <c r="N32" s="116">
        <f>+N13/(N13+'C15'!N13+'C16'!N13)*100</f>
        <v>0.2472187886279357</v>
      </c>
      <c r="O32" s="116">
        <f>+O13/(O13+'C15'!O13+'C16'!O13)*100</f>
        <v>0.26041666666666663</v>
      </c>
      <c r="P32" s="116">
        <f>+P13/(P13+'C15'!P13+'C16'!P13)*100</f>
        <v>0.23529411764705879</v>
      </c>
      <c r="Q32" s="116"/>
      <c r="R32" s="116">
        <f>+R13/(R13+'C15'!R13+'C16'!R13)*100</f>
        <v>0</v>
      </c>
      <c r="S32" s="116">
        <f>+S13/(S13+'C15'!S13+'C16'!S13)*100</f>
        <v>0</v>
      </c>
      <c r="T32" s="116">
        <f>+T13/(T13+'C15'!T13+'C16'!T13)*100</f>
        <v>0</v>
      </c>
      <c r="U32" s="116"/>
      <c r="V32" s="116">
        <f>+V13/(V13+'C15'!V13+'C16'!V13)*100</f>
        <v>0.38265306122448978</v>
      </c>
      <c r="W32" s="116">
        <f>+W13/(W13+'C15'!W13+'C16'!W13)*100</f>
        <v>0.2824858757062147</v>
      </c>
      <c r="X32" s="116">
        <f>+X13/(X13+'C15'!X13+'C16'!X13)*100</f>
        <v>0.46511627906976744</v>
      </c>
      <c r="Y32" s="116"/>
      <c r="Z32" s="116">
        <f>+Z13/(Z13+'C15'!Z13+'C16'!Z13)*100</f>
        <v>0</v>
      </c>
      <c r="AA32" s="116">
        <f>+AA13/(AA13+'C15'!AA13+'C16'!AA13)*100</f>
        <v>0</v>
      </c>
      <c r="AB32" s="116">
        <f>+AB13/(AB13+'C15'!AB13+'C16'!AB13)*100</f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197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+B16/(B16+'C15'!B16+'C16'!B16)*100</f>
        <v>0.14822460906152737</v>
      </c>
      <c r="C35" s="115">
        <f>+C16/(C16+'C15'!C16+'C16'!C16)*100</f>
        <v>0.17196482091092222</v>
      </c>
      <c r="D35" s="115">
        <f>+D16/(D16+'C15'!D16+'C16'!D16)*100</f>
        <v>0.12327591214493633</v>
      </c>
      <c r="E35" s="115"/>
      <c r="F35" s="115">
        <f>+F16/(F16+'C15'!F16+'C16'!F16)*100</f>
        <v>0.38045897923665356</v>
      </c>
      <c r="G35" s="115">
        <f>+G16/(G16+'C15'!G16+'C16'!G16)*100</f>
        <v>0.46782698330888478</v>
      </c>
      <c r="H35" s="115">
        <f>+H16/(H16+'C15'!H16+'C16'!H16)*100</f>
        <v>0.28936381298830144</v>
      </c>
      <c r="I35" s="115"/>
      <c r="J35" s="115">
        <f>+J16/(J16+'C15'!J16+'C16'!J16)*100</f>
        <v>0.15466505975695491</v>
      </c>
      <c r="K35" s="115">
        <f>+K16/(K16+'C15'!K16+'C16'!K16)*100</f>
        <v>0.16838313035986999</v>
      </c>
      <c r="L35" s="115">
        <f>+L16/(L16+'C15'!L16+'C16'!L16)*100</f>
        <v>0.14021774991751898</v>
      </c>
      <c r="M35" s="115"/>
      <c r="N35" s="115">
        <f>+N16/(N16+'C15'!N16+'C16'!N16)*100</f>
        <v>0.12750033116969137</v>
      </c>
      <c r="O35" s="115">
        <f>+O16/(O16+'C15'!O16+'C16'!O16)*100</f>
        <v>0.14802419873857639</v>
      </c>
      <c r="P35" s="115">
        <f>+P16/(P16+'C15'!P16+'C16'!P16)*100</f>
        <v>0.10574430345203983</v>
      </c>
      <c r="Q35" s="115"/>
      <c r="R35" s="115">
        <f>+R16/(R16+'C15'!R16+'C16'!R16)*100</f>
        <v>6.9603443538785614E-2</v>
      </c>
      <c r="S35" s="115">
        <f>+S16/(S16+'C15'!S16+'C16'!S16)*100</f>
        <v>6.0920981902884787E-2</v>
      </c>
      <c r="T35" s="115">
        <f>+T16/(T16+'C15'!T16+'C16'!T16)*100</f>
        <v>7.8681153990258518E-2</v>
      </c>
      <c r="U35" s="115"/>
      <c r="V35" s="115">
        <f>+V16/(V16+'C15'!V16+'C16'!V16)*100</f>
        <v>6.6464666210536608E-2</v>
      </c>
      <c r="W35" s="115">
        <f>+W16/(W16+'C15'!W16+'C16'!W16)*100</f>
        <v>7.2356144559960395E-2</v>
      </c>
      <c r="X35" s="115">
        <f>+X16/(X16+'C15'!X16+'C16'!X16)*100</f>
        <v>6.0250642673521849E-2</v>
      </c>
      <c r="Y35" s="115"/>
      <c r="Z35" s="115">
        <f>+Z16/(Z16+'C15'!Z16+'C16'!Z16)*100</f>
        <v>0.10873712323540632</v>
      </c>
      <c r="AA35" s="115">
        <f>+AA16/(AA16+'C15'!AA16+'C16'!AA16)*100</f>
        <v>0.13793617655830601</v>
      </c>
      <c r="AB35" s="115">
        <f>+AB16/(AB16+'C15'!AB16+'C16'!AB16)*100</f>
        <v>7.813720893889671E-2</v>
      </c>
    </row>
    <row r="36" spans="1:28" ht="15" customHeight="1" x14ac:dyDescent="0.25">
      <c r="A36" s="53" t="s">
        <v>41</v>
      </c>
      <c r="B36" s="116">
        <f>+B17/(B17+'C15'!B17+'C16'!B17)*100</f>
        <v>0.13397651639506192</v>
      </c>
      <c r="C36" s="116">
        <f>+C17/(C17+'C15'!C17+'C16'!C17)*100</f>
        <v>0.15882455833479098</v>
      </c>
      <c r="D36" s="116">
        <f>+D17/(D17+'C15'!D17+'C16'!D17)*100</f>
        <v>0.10776339292304513</v>
      </c>
      <c r="E36" s="114"/>
      <c r="F36" s="116">
        <f>+F17/(F17+'C15'!F17+'C16'!F17)*100</f>
        <v>0.39301922986946147</v>
      </c>
      <c r="G36" s="116">
        <f>+G17/(G17+'C15'!G17+'C16'!G17)*100</f>
        <v>0.50361688490065015</v>
      </c>
      <c r="H36" s="116">
        <f>+H17/(H17+'C15'!H17+'C16'!H17)*100</f>
        <v>0.27745885954841176</v>
      </c>
      <c r="I36" s="114"/>
      <c r="J36" s="116">
        <f>+J17/(J17+'C15'!J17+'C16'!J17)*100</f>
        <v>0.15020219526285383</v>
      </c>
      <c r="K36" s="116">
        <f>+K17/(K17+'C15'!K17+'C16'!K17)*100</f>
        <v>0.1706867897408256</v>
      </c>
      <c r="L36" s="116">
        <f>+L17/(L17+'C15'!L17+'C16'!L17)*100</f>
        <v>0.12849800114220444</v>
      </c>
      <c r="M36" s="114"/>
      <c r="N36" s="116">
        <f>+N17/(N17+'C15'!N17+'C16'!N17)*100</f>
        <v>0.10262725779967159</v>
      </c>
      <c r="O36" s="116">
        <f>+O17/(O17+'C15'!O17+'C16'!O17)*100</f>
        <v>0.12305910456404502</v>
      </c>
      <c r="P36" s="116">
        <f>+P17/(P17+'C15'!P17+'C16'!P17)*100</f>
        <v>8.0884335400377455E-2</v>
      </c>
      <c r="Q36" s="114"/>
      <c r="R36" s="143">
        <f>+R17/(R17+'C15'!R17+'C16'!R17)*100</f>
        <v>4.1722296395193592E-2</v>
      </c>
      <c r="S36" s="143">
        <f>+S17/(S17+'C15'!S17+'C16'!S17)*100</f>
        <v>3.6600244001626682E-2</v>
      </c>
      <c r="T36" s="143">
        <f>+T17/(T17+'C15'!T17+'C16'!T17)*100</f>
        <v>4.7117279191296151E-2</v>
      </c>
      <c r="U36" s="220"/>
      <c r="V36" s="143">
        <f>+V17/(V17+'C15'!V17+'C16'!V17)*100</f>
        <v>4.2240056912918787E-2</v>
      </c>
      <c r="W36" s="143">
        <f>+W17/(W17+'C15'!W17+'C16'!W17)*100</f>
        <v>3.8910505836575876E-2</v>
      </c>
      <c r="X36" s="143">
        <f>+X17/(X17+'C15'!X17+'C16'!X17)*100</f>
        <v>4.5764495904077614E-2</v>
      </c>
      <c r="Y36" s="114"/>
      <c r="Z36" s="116">
        <f>+Z17/(Z17+'C15'!Z17+'C16'!Z17)*100</f>
        <v>0.1002681082023672</v>
      </c>
      <c r="AA36" s="116">
        <f>+AA17/(AA17+'C15'!AA17+'C16'!AA17)*100</f>
        <v>0.11503557581696562</v>
      </c>
      <c r="AB36" s="116">
        <f>+AB17/(AB17+'C15'!AB17+'C16'!AB17)*100</f>
        <v>8.4798714630009819E-2</v>
      </c>
    </row>
    <row r="37" spans="1:28" ht="15" customHeight="1" x14ac:dyDescent="0.25">
      <c r="A37" s="53" t="s">
        <v>42</v>
      </c>
      <c r="B37" s="116">
        <f>+B18/(B18+'C15'!B18+'C16'!B18)*100</f>
        <v>0.26610360686084517</v>
      </c>
      <c r="C37" s="116">
        <f>+C18/(C18+'C15'!C18+'C16'!C18)*100</f>
        <v>0.28823329942353337</v>
      </c>
      <c r="D37" s="116">
        <f>+D18/(D18+'C15'!D18+'C16'!D18)*100</f>
        <v>0.24290538539012974</v>
      </c>
      <c r="E37" s="114"/>
      <c r="F37" s="116">
        <f>+F18/(F18+'C15'!F18+'C16'!F18)*100</f>
        <v>0.33653037186606088</v>
      </c>
      <c r="G37" s="116">
        <f>+G18/(G18+'C15'!G18+'C16'!G18)*100</f>
        <v>0.26263952724885092</v>
      </c>
      <c r="H37" s="116">
        <f>+H18/(H18+'C15'!H18+'C16'!H18)*100</f>
        <v>0.41422160856057993</v>
      </c>
      <c r="I37" s="114"/>
      <c r="J37" s="116">
        <f>+J18/(J18+'C15'!J18+'C16'!J18)*100</f>
        <v>0.19057519057519057</v>
      </c>
      <c r="K37" s="116">
        <f>+K18/(K18+'C15'!K18+'C16'!K18)*100</f>
        <v>0.16995241332426919</v>
      </c>
      <c r="L37" s="116">
        <f>+L18/(L18+'C15'!L18+'C16'!L18)*100</f>
        <v>0.21201413427561835</v>
      </c>
      <c r="M37" s="114"/>
      <c r="N37" s="116">
        <f>+N18/(N18+'C15'!N18+'C16'!N18)*100</f>
        <v>0.33383408446002333</v>
      </c>
      <c r="O37" s="116">
        <f>+O18/(O18+'C15'!O18+'C16'!O18)*100</f>
        <v>0.35912504080966373</v>
      </c>
      <c r="P37" s="116">
        <f>+P18/(P18+'C15'!P18+'C16'!P18)*100</f>
        <v>0.30737704918032788</v>
      </c>
      <c r="Q37" s="114"/>
      <c r="R37" s="116">
        <f>+R18/(R18+'C15'!R18+'C16'!R18)*100</f>
        <v>0.31147257310953452</v>
      </c>
      <c r="S37" s="116">
        <f>+S18/(S18+'C15'!S18+'C16'!S18)*100</f>
        <v>0.27548209366391185</v>
      </c>
      <c r="T37" s="116">
        <f>+T18/(T18+'C15'!T18+'C16'!T18)*100</f>
        <v>0.34782608695652173</v>
      </c>
      <c r="U37" s="114"/>
      <c r="V37" s="116">
        <f>+V18/(V18+'C15'!V18+'C16'!V18)*100</f>
        <v>0.22263450834879409</v>
      </c>
      <c r="W37" s="116">
        <f>+W18/(W18+'C15'!W18+'C16'!W18)*100</f>
        <v>0.32432432432432429</v>
      </c>
      <c r="X37" s="116">
        <f>+X18/(X18+'C15'!X18+'C16'!X18)*100</f>
        <v>0.11472275334608031</v>
      </c>
      <c r="Y37" s="114"/>
      <c r="Z37" s="116">
        <f>+Z18/(Z18+'C15'!Z18+'C16'!Z18)*100</f>
        <v>0.19305019305019305</v>
      </c>
      <c r="AA37" s="116">
        <f>+AA18/(AA18+'C15'!AA18+'C16'!AA18)*100</f>
        <v>0.33738191632928477</v>
      </c>
      <c r="AB37" s="143">
        <f>+AB18/(AB18+'C15'!AB18+'C16'!AB18)*100</f>
        <v>3.6576444769568402E-2</v>
      </c>
    </row>
    <row r="38" spans="1:28" ht="15" customHeight="1" x14ac:dyDescent="0.25">
      <c r="A38" s="53" t="s">
        <v>194</v>
      </c>
      <c r="B38" s="116">
        <f>+B19/(B19+'C15'!B19+'C16'!B19)*100</f>
        <v>0.12549675800041832</v>
      </c>
      <c r="C38" s="116">
        <f>+C19/(C19+'C15'!C19+'C16'!C19)*100</f>
        <v>9.0702947845804988E-2</v>
      </c>
      <c r="D38" s="116">
        <f>+D19/(D19+'C15'!D19+'C16'!D19)*100</f>
        <v>0.15527950310559005</v>
      </c>
      <c r="E38" s="114"/>
      <c r="F38" s="116">
        <f>+F19/(F19+'C15'!F19+'C16'!F19)*100</f>
        <v>0</v>
      </c>
      <c r="G38" s="116">
        <f>+G19/(G19+'C15'!G19+'C16'!G19)*100</f>
        <v>0</v>
      </c>
      <c r="H38" s="116">
        <f>+H19/(H19+'C15'!H19+'C16'!H19)*100</f>
        <v>0</v>
      </c>
      <c r="I38" s="114"/>
      <c r="J38" s="116">
        <f>+J19/(J19+'C15'!J19+'C16'!J19)*100</f>
        <v>0.13550135501355012</v>
      </c>
      <c r="K38" s="116">
        <f>+K19/(K19+'C15'!K19+'C16'!K19)*100</f>
        <v>0</v>
      </c>
      <c r="L38" s="116">
        <f>+L19/(L19+'C15'!L19+'C16'!L19)*100</f>
        <v>0.24630541871921183</v>
      </c>
      <c r="M38" s="114"/>
      <c r="N38" s="116">
        <f>+N19/(N19+'C15'!N19+'C16'!N19)*100</f>
        <v>0.2472187886279357</v>
      </c>
      <c r="O38" s="116">
        <f>+O19/(O19+'C15'!O19+'C16'!O19)*100</f>
        <v>0.26041666666666663</v>
      </c>
      <c r="P38" s="116">
        <f>+P19/(P19+'C15'!P19+'C16'!P19)*100</f>
        <v>0.23529411764705879</v>
      </c>
      <c r="Q38" s="114"/>
      <c r="R38" s="116">
        <f>+R19/(R19+'C15'!R19+'C16'!R19)*100</f>
        <v>0</v>
      </c>
      <c r="S38" s="116">
        <f>+S19/(S19+'C15'!S19+'C16'!S19)*100</f>
        <v>0</v>
      </c>
      <c r="T38" s="116">
        <f>+T19/(T19+'C15'!T19+'C16'!T19)*100</f>
        <v>0</v>
      </c>
      <c r="U38" s="114"/>
      <c r="V38" s="116">
        <f>+V19/(V19+'C15'!V19+'C16'!V19)*100</f>
        <v>0.38265306122448978</v>
      </c>
      <c r="W38" s="116">
        <f>+W19/(W19+'C15'!W19+'C16'!W19)*100</f>
        <v>0.2824858757062147</v>
      </c>
      <c r="X38" s="116">
        <f>+X19/(X19+'C15'!X19+'C16'!X19)*100</f>
        <v>0.46511627906976744</v>
      </c>
      <c r="Y38" s="114"/>
      <c r="Z38" s="116">
        <f>+Z19/(Z19+'C15'!Z19+'C16'!Z19)*100</f>
        <v>0</v>
      </c>
      <c r="AA38" s="116">
        <f>+AA19/(AA19+'C15'!AA19+'C16'!AA19)*100</f>
        <v>0</v>
      </c>
      <c r="AB38" s="116">
        <f>+AB19/(AB19+'C15'!AB19+'C16'!AB19)*100</f>
        <v>0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+B22/(B22+'C15'!B22+'C16'!B22)*100</f>
        <v>0.33386338943293592</v>
      </c>
      <c r="C41" s="115">
        <f>+C22/(C22+'C15'!C22+'C16'!C22)*100</f>
        <v>0.37959898773603273</v>
      </c>
      <c r="D41" s="115">
        <f>+D22/(D22+'C15'!D22+'C16'!D22)*100</f>
        <v>0.28481531739759319</v>
      </c>
      <c r="E41" s="115"/>
      <c r="F41" s="115">
        <f>+F22/(F22+'C15'!F22+'C16'!F22)*100</f>
        <v>0.30930179667955426</v>
      </c>
      <c r="G41" s="115">
        <f>+G22/(G22+'C15'!G22+'C16'!G22)*100</f>
        <v>0.35279590756747226</v>
      </c>
      <c r="H41" s="115">
        <f>+H22/(H22+'C15'!H22+'C16'!H22)*100</f>
        <v>0.26298487836949375</v>
      </c>
      <c r="I41" s="115"/>
      <c r="J41" s="115">
        <f>+J22/(J22+'C15'!J22+'C16'!J22)*100</f>
        <v>0.5108268161475521</v>
      </c>
      <c r="K41" s="115">
        <f>+K22/(K22+'C15'!K22+'C16'!K22)*100</f>
        <v>0.57960832528321771</v>
      </c>
      <c r="L41" s="115">
        <f>+L22/(L22+'C15'!L22+'C16'!L22)*100</f>
        <v>0.43786100242220982</v>
      </c>
      <c r="M41" s="115"/>
      <c r="N41" s="115">
        <f>+N22/(N22+'C15'!N22+'C16'!N22)*100</f>
        <v>0.508772586135947</v>
      </c>
      <c r="O41" s="115">
        <f>+O22/(O22+'C15'!O22+'C16'!O22)*100</f>
        <v>0.57261470188247088</v>
      </c>
      <c r="P41" s="115">
        <f>+P22/(P22+'C15'!P22+'C16'!P22)*100</f>
        <v>0.43887147335423199</v>
      </c>
      <c r="Q41" s="115"/>
      <c r="R41" s="115">
        <f>+R22/(R22+'C15'!R22+'C16'!R22)*100</f>
        <v>0.32912329781544408</v>
      </c>
      <c r="S41" s="115">
        <f>+S22/(S22+'C15'!S22+'C16'!S22)*100</f>
        <v>0.40332338468984436</v>
      </c>
      <c r="T41" s="115">
        <f>+T22/(T22+'C15'!T22+'C16'!T22)*100</f>
        <v>0.25188916876574308</v>
      </c>
      <c r="U41" s="115"/>
      <c r="V41" s="115">
        <f>+V22/(V22+'C15'!V22+'C16'!V22)*100</f>
        <v>0.16890349675887883</v>
      </c>
      <c r="W41" s="115">
        <f>+W22/(W22+'C15'!W22+'C16'!W22)*100</f>
        <v>0.1669155758587367</v>
      </c>
      <c r="X41" s="115">
        <f>+X22/(X22+'C15'!X22+'C16'!X22)*100</f>
        <v>0.17105388197282143</v>
      </c>
      <c r="Y41" s="115"/>
      <c r="Z41" s="115">
        <f>+Z22/(Z22+'C15'!Z22+'C16'!Z22)*100</f>
        <v>0.13680514387340964</v>
      </c>
      <c r="AA41" s="115">
        <f>+AA22/(AA22+'C15'!AA22+'C16'!AA22)*100</f>
        <v>0.15731515469323545</v>
      </c>
      <c r="AB41" s="115">
        <f>+AB22/(AB22+'C15'!AB22+'C16'!AB22)*100</f>
        <v>0.11442738628778487</v>
      </c>
    </row>
    <row r="42" spans="1:28" ht="15" customHeight="1" x14ac:dyDescent="0.25">
      <c r="A42" s="53" t="s">
        <v>41</v>
      </c>
      <c r="B42" s="116">
        <f>+B23/(B23+'C15'!B23+'C16'!B23)*100</f>
        <v>0.33589810847833057</v>
      </c>
      <c r="C42" s="116">
        <f>+C23/(C23+'C15'!C23+'C16'!C23)*100</f>
        <v>0.38131956267852368</v>
      </c>
      <c r="D42" s="116">
        <f>+D23/(D23+'C15'!D23+'C16'!D23)*100</f>
        <v>0.28711749149981108</v>
      </c>
      <c r="E42" s="114"/>
      <c r="F42" s="116">
        <f>+F23/(F23+'C15'!F23+'C16'!F23)*100</f>
        <v>0.30902633642359673</v>
      </c>
      <c r="G42" s="116">
        <f>+G23/(G23+'C15'!G23+'C16'!G23)*100</f>
        <v>0.34880601019586799</v>
      </c>
      <c r="H42" s="116">
        <f>+H23/(H23+'C15'!H23+'C16'!H23)*100</f>
        <v>0.26666666666666666</v>
      </c>
      <c r="I42" s="114"/>
      <c r="J42" s="116">
        <f>+J23/(J23+'C15'!J23+'C16'!J23)*100</f>
        <v>0.51345527896208687</v>
      </c>
      <c r="K42" s="116">
        <f>+K23/(K23+'C15'!K23+'C16'!K23)*100</f>
        <v>0.57834326897410804</v>
      </c>
      <c r="L42" s="116">
        <f>+L23/(L23+'C15'!L23+'C16'!L23)*100</f>
        <v>0.44448647626253074</v>
      </c>
      <c r="M42" s="114"/>
      <c r="N42" s="116">
        <f>+N23/(N23+'C15'!N23+'C16'!N23)*100</f>
        <v>0.51441107496784932</v>
      </c>
      <c r="O42" s="116">
        <f>+O23/(O23+'C15'!O23+'C16'!O23)*100</f>
        <v>0.57874556897923746</v>
      </c>
      <c r="P42" s="116">
        <f>+P23/(P23+'C15'!P23+'C16'!P23)*100</f>
        <v>0.44391597304795882</v>
      </c>
      <c r="Q42" s="114"/>
      <c r="R42" s="116">
        <f>+R23/(R23+'C15'!R23+'C16'!R23)*100</f>
        <v>0.33301419473005034</v>
      </c>
      <c r="S42" s="116">
        <f>+S23/(S23+'C15'!S23+'C16'!S23)*100</f>
        <v>0.40783034257748774</v>
      </c>
      <c r="T42" s="116">
        <f>+T23/(T23+'C15'!T23+'C16'!T23)*100</f>
        <v>0.2550369803621525</v>
      </c>
      <c r="U42" s="114"/>
      <c r="V42" s="116">
        <f>+V23/(V23+'C15'!V23+'C16'!V23)*100</f>
        <v>0.17103499283502055</v>
      </c>
      <c r="W42" s="116">
        <f>+W23/(W23+'C15'!W23+'C16'!W23)*100</f>
        <v>0.16882886084947574</v>
      </c>
      <c r="X42" s="116">
        <f>+X23/(X23+'C15'!X23+'C16'!X23)*100</f>
        <v>0.17342711243857789</v>
      </c>
      <c r="Y42" s="114"/>
      <c r="Z42" s="116">
        <f>+Z23/(Z23+'C15'!Z23+'C16'!Z23)*100</f>
        <v>0.13391207979312891</v>
      </c>
      <c r="AA42" s="116">
        <f>+AA23/(AA23+'C15'!AA23+'C16'!AA23)*100</f>
        <v>0.15912305516265912</v>
      </c>
      <c r="AB42" s="116">
        <f>+AB23/(AB23+'C15'!AB23+'C16'!AB23)*100</f>
        <v>0.10634184068058779</v>
      </c>
    </row>
    <row r="43" spans="1:28" ht="15" customHeight="1" x14ac:dyDescent="0.25">
      <c r="A43" s="53" t="s">
        <v>42</v>
      </c>
      <c r="B43" s="116">
        <f>+B24/(B24+'C15'!B24+'C16'!B24)*100</f>
        <v>0.1729106628242075</v>
      </c>
      <c r="C43" s="116">
        <f>+C24/(C24+'C15'!C24+'C16'!C24)*100</f>
        <v>0.23557126030624262</v>
      </c>
      <c r="D43" s="116">
        <f>+D24/(D24+'C15'!D24+'C16'!D24)*100</f>
        <v>0.11286681715575619</v>
      </c>
      <c r="E43" s="114"/>
      <c r="F43" s="116">
        <f>+F24/(F24+'C15'!F24+'C16'!F24)*100</f>
        <v>0.3289473684210526</v>
      </c>
      <c r="G43" s="116">
        <f>+G24/(G24+'C15'!G24+'C16'!G24)*100</f>
        <v>0.63694267515923575</v>
      </c>
      <c r="H43" s="116">
        <f>+H24/(H24+'C15'!H24+'C16'!H24)*100</f>
        <v>0</v>
      </c>
      <c r="I43" s="114"/>
      <c r="J43" s="116">
        <f>+J24/(J24+'C15'!J24+'C16'!J24)*100</f>
        <v>0.32467532467532467</v>
      </c>
      <c r="K43" s="116">
        <f>+K24/(K24+'C15'!K24+'C16'!K24)*100</f>
        <v>0.67567567567567566</v>
      </c>
      <c r="L43" s="116">
        <f>+L24/(L24+'C15'!L24+'C16'!L24)*100</f>
        <v>0</v>
      </c>
      <c r="M43" s="114"/>
      <c r="N43" s="116">
        <f>+N24/(N24+'C15'!N24+'C16'!N24)*100</f>
        <v>0</v>
      </c>
      <c r="O43" s="116">
        <f>+O24/(O24+'C15'!O24+'C16'!O24)*100</f>
        <v>0</v>
      </c>
      <c r="P43" s="116">
        <f>+P24/(P24+'C15'!P24+'C16'!P24)*100</f>
        <v>0</v>
      </c>
      <c r="Q43" s="114"/>
      <c r="R43" s="116">
        <f>+R24/(R24+'C15'!R24+'C16'!R24)*100</f>
        <v>0</v>
      </c>
      <c r="S43" s="116">
        <f>+S24/(S24+'C15'!S24+'C16'!S24)*100</f>
        <v>0</v>
      </c>
      <c r="T43" s="116">
        <f>+T24/(T24+'C15'!T24+'C16'!T24)*100</f>
        <v>0</v>
      </c>
      <c r="U43" s="114"/>
      <c r="V43" s="116">
        <f>+V24/(V24+'C15'!V24+'C16'!V24)*100</f>
        <v>0</v>
      </c>
      <c r="W43" s="116">
        <f>+W24/(W24+'C15'!W24+'C16'!W24)*100</f>
        <v>0</v>
      </c>
      <c r="X43" s="116">
        <f>+X24/(X24+'C15'!X24+'C16'!X24)*100</f>
        <v>0</v>
      </c>
      <c r="Y43" s="114"/>
      <c r="Z43" s="116">
        <f>+Z24/(Z24+'C15'!Z24+'C16'!Z24)*100</f>
        <v>0.36630036630036628</v>
      </c>
      <c r="AA43" s="116">
        <f>+AA24/(AA24+'C15'!AA24+'C16'!AA24)*100</f>
        <v>0</v>
      </c>
      <c r="AB43" s="116">
        <f>+AB24/(AB24+'C15'!AB24+'C16'!AB24)*100</f>
        <v>0.69930069930069927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 t="s">
        <v>30</v>
      </c>
      <c r="G44" s="118" t="s">
        <v>30</v>
      </c>
      <c r="H44" s="118" t="s">
        <v>30</v>
      </c>
      <c r="I44" s="102"/>
      <c r="J44" s="118" t="s">
        <v>30</v>
      </c>
      <c r="K44" s="118" t="s">
        <v>30</v>
      </c>
      <c r="L44" s="118" t="s">
        <v>30</v>
      </c>
      <c r="M44" s="102"/>
      <c r="N44" s="118" t="s">
        <v>30</v>
      </c>
      <c r="O44" s="118" t="s">
        <v>30</v>
      </c>
      <c r="P44" s="118" t="s">
        <v>30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1:AB1"/>
    <mergeCell ref="A2:AB2"/>
    <mergeCell ref="AC2:AD3"/>
    <mergeCell ref="A3:AB3"/>
    <mergeCell ref="A8:AB8"/>
    <mergeCell ref="A27:AB27"/>
    <mergeCell ref="A45:AB45"/>
    <mergeCell ref="A4:AB4"/>
    <mergeCell ref="A47:AB47"/>
    <mergeCell ref="A46:AB46"/>
    <mergeCell ref="A6:A7"/>
    <mergeCell ref="B6:D6"/>
    <mergeCell ref="F6:H6"/>
    <mergeCell ref="J6:L6"/>
    <mergeCell ref="N6:P6"/>
    <mergeCell ref="R6:T6"/>
    <mergeCell ref="V6:X6"/>
    <mergeCell ref="Z6:AB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4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"/>
  <sheetViews>
    <sheetView showGridLines="0" zoomScale="95" zoomScaleNormal="95" workbookViewId="0">
      <selection activeCell="J13" sqref="J13"/>
    </sheetView>
  </sheetViews>
  <sheetFormatPr baseColWidth="10" defaultRowHeight="15" customHeight="1" x14ac:dyDescent="0.25"/>
  <cols>
    <col min="1" max="1" width="17.14062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196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20">
        <f>SUM(B11:B37)</f>
        <v>456740</v>
      </c>
      <c r="C9" s="120">
        <f>SUM(C11:C37)</f>
        <v>234742</v>
      </c>
      <c r="D9" s="120">
        <f>SUM(D11:D37)</f>
        <v>221998</v>
      </c>
      <c r="E9" s="120"/>
      <c r="F9" s="120">
        <f>SUM(F11:F37)</f>
        <v>71399</v>
      </c>
      <c r="G9" s="120">
        <f>SUM(G11:G37)</f>
        <v>36561</v>
      </c>
      <c r="H9" s="120">
        <f>SUM(H11:H37)</f>
        <v>34838</v>
      </c>
      <c r="I9" s="120"/>
      <c r="J9" s="120">
        <f>SUM(J11:J37)</f>
        <v>71906</v>
      </c>
      <c r="K9" s="120">
        <f>SUM(K11:K37)</f>
        <v>36924</v>
      </c>
      <c r="L9" s="120">
        <f>SUM(L11:L37)</f>
        <v>34982</v>
      </c>
      <c r="M9" s="120"/>
      <c r="N9" s="120">
        <f>SUM(N11:N37)</f>
        <v>87123</v>
      </c>
      <c r="O9" s="120">
        <f>SUM(O11:O37)</f>
        <v>45047</v>
      </c>
      <c r="P9" s="120">
        <f>SUM(P11:P37)</f>
        <v>42076</v>
      </c>
      <c r="Q9" s="120"/>
      <c r="R9" s="120">
        <f>SUM(R11:R37)</f>
        <v>78902</v>
      </c>
      <c r="S9" s="120">
        <f>SUM(S11:S37)</f>
        <v>40302</v>
      </c>
      <c r="T9" s="120">
        <f>SUM(T11:T37)</f>
        <v>38600</v>
      </c>
      <c r="U9" s="120"/>
      <c r="V9" s="120">
        <f>SUM(V11:V37)</f>
        <v>73061</v>
      </c>
      <c r="W9" s="120">
        <f>SUM(W11:W37)</f>
        <v>37642</v>
      </c>
      <c r="X9" s="120">
        <f>SUM(X11:X37)</f>
        <v>35419</v>
      </c>
      <c r="Y9" s="120"/>
      <c r="Z9" s="120">
        <f>SUM(Z11:Z37)</f>
        <v>74349</v>
      </c>
      <c r="AA9" s="120">
        <f>SUM(AA11:AA37)</f>
        <v>38266</v>
      </c>
      <c r="AB9" s="120">
        <f>SUM(AB11:AB37)</f>
        <v>36083</v>
      </c>
    </row>
    <row r="10" spans="1:31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1" ht="15.95" customHeight="1" x14ac:dyDescent="0.25">
      <c r="A11" s="53" t="s">
        <v>47</v>
      </c>
      <c r="B11" s="121">
        <v>27728</v>
      </c>
      <c r="C11" s="121">
        <v>14138</v>
      </c>
      <c r="D11" s="121">
        <v>13590</v>
      </c>
      <c r="E11" s="121"/>
      <c r="F11" s="121">
        <v>4316</v>
      </c>
      <c r="G11" s="121">
        <v>2170</v>
      </c>
      <c r="H11" s="121">
        <v>2146</v>
      </c>
      <c r="I11" s="121"/>
      <c r="J11" s="121">
        <v>4465</v>
      </c>
      <c r="K11" s="121">
        <v>2330</v>
      </c>
      <c r="L11" s="121">
        <v>2135</v>
      </c>
      <c r="M11" s="121"/>
      <c r="N11" s="121">
        <v>5329</v>
      </c>
      <c r="O11" s="121">
        <v>2699</v>
      </c>
      <c r="P11" s="121">
        <v>2630</v>
      </c>
      <c r="Q11" s="121"/>
      <c r="R11" s="121">
        <v>4644</v>
      </c>
      <c r="S11" s="121">
        <v>2342</v>
      </c>
      <c r="T11" s="121">
        <v>2302</v>
      </c>
      <c r="U11" s="121"/>
      <c r="V11" s="121">
        <v>4412</v>
      </c>
      <c r="W11" s="121">
        <v>2248</v>
      </c>
      <c r="X11" s="121">
        <v>2164</v>
      </c>
      <c r="Y11" s="121"/>
      <c r="Z11" s="121">
        <v>4562</v>
      </c>
      <c r="AA11" s="121">
        <v>2349</v>
      </c>
      <c r="AB11" s="121">
        <v>2213</v>
      </c>
    </row>
    <row r="12" spans="1:31" ht="15.95" customHeight="1" x14ac:dyDescent="0.25">
      <c r="A12" s="53" t="s">
        <v>48</v>
      </c>
      <c r="B12" s="121">
        <v>26809</v>
      </c>
      <c r="C12" s="121">
        <v>13619</v>
      </c>
      <c r="D12" s="121">
        <v>13190</v>
      </c>
      <c r="E12" s="121"/>
      <c r="F12" s="121">
        <v>4161</v>
      </c>
      <c r="G12" s="121">
        <v>2085</v>
      </c>
      <c r="H12" s="121">
        <v>2076</v>
      </c>
      <c r="I12" s="121"/>
      <c r="J12" s="121">
        <v>4164</v>
      </c>
      <c r="K12" s="121">
        <v>2148</v>
      </c>
      <c r="L12" s="121">
        <v>2016</v>
      </c>
      <c r="M12" s="121"/>
      <c r="N12" s="121">
        <v>5103</v>
      </c>
      <c r="O12" s="121">
        <v>2602</v>
      </c>
      <c r="P12" s="121">
        <v>2501</v>
      </c>
      <c r="Q12" s="121"/>
      <c r="R12" s="121">
        <v>4548</v>
      </c>
      <c r="S12" s="121">
        <v>2304</v>
      </c>
      <c r="T12" s="121">
        <v>2244</v>
      </c>
      <c r="U12" s="121"/>
      <c r="V12" s="121">
        <v>4387</v>
      </c>
      <c r="W12" s="121">
        <v>2225</v>
      </c>
      <c r="X12" s="121">
        <v>2162</v>
      </c>
      <c r="Y12" s="121"/>
      <c r="Z12" s="121">
        <v>4446</v>
      </c>
      <c r="AA12" s="121">
        <v>2255</v>
      </c>
      <c r="AB12" s="121">
        <v>2191</v>
      </c>
    </row>
    <row r="13" spans="1:31" ht="15.95" customHeight="1" x14ac:dyDescent="0.25">
      <c r="A13" s="53" t="s">
        <v>49</v>
      </c>
      <c r="B13" s="121">
        <v>24845</v>
      </c>
      <c r="C13" s="121">
        <v>12822</v>
      </c>
      <c r="D13" s="121">
        <v>12023</v>
      </c>
      <c r="E13" s="121"/>
      <c r="F13" s="121">
        <v>3820</v>
      </c>
      <c r="G13" s="121">
        <v>2017</v>
      </c>
      <c r="H13" s="121">
        <v>1803</v>
      </c>
      <c r="I13" s="121"/>
      <c r="J13" s="121">
        <v>3975</v>
      </c>
      <c r="K13" s="121">
        <v>2011</v>
      </c>
      <c r="L13" s="121">
        <v>1964</v>
      </c>
      <c r="M13" s="121"/>
      <c r="N13" s="121">
        <v>4766</v>
      </c>
      <c r="O13" s="121">
        <v>2503</v>
      </c>
      <c r="P13" s="121">
        <v>2263</v>
      </c>
      <c r="Q13" s="121"/>
      <c r="R13" s="121">
        <v>4261</v>
      </c>
      <c r="S13" s="121">
        <v>2190</v>
      </c>
      <c r="T13" s="121">
        <v>2071</v>
      </c>
      <c r="U13" s="121"/>
      <c r="V13" s="121">
        <v>4054</v>
      </c>
      <c r="W13" s="121">
        <v>2069</v>
      </c>
      <c r="X13" s="121">
        <v>1985</v>
      </c>
      <c r="Y13" s="121"/>
      <c r="Z13" s="121">
        <v>3969</v>
      </c>
      <c r="AA13" s="121">
        <v>2032</v>
      </c>
      <c r="AB13" s="121">
        <v>1937</v>
      </c>
    </row>
    <row r="14" spans="1:31" ht="15.95" customHeight="1" x14ac:dyDescent="0.25">
      <c r="A14" s="53" t="s">
        <v>50</v>
      </c>
      <c r="B14" s="121">
        <v>26393</v>
      </c>
      <c r="C14" s="121">
        <v>13490</v>
      </c>
      <c r="D14" s="121">
        <v>12903</v>
      </c>
      <c r="E14" s="121"/>
      <c r="F14" s="121">
        <v>4035</v>
      </c>
      <c r="G14" s="121">
        <v>2085</v>
      </c>
      <c r="H14" s="121">
        <v>1950</v>
      </c>
      <c r="I14" s="121"/>
      <c r="J14" s="121">
        <v>4231</v>
      </c>
      <c r="K14" s="121">
        <v>2108</v>
      </c>
      <c r="L14" s="121">
        <v>2123</v>
      </c>
      <c r="M14" s="121"/>
      <c r="N14" s="121">
        <v>5099</v>
      </c>
      <c r="O14" s="121">
        <v>2647</v>
      </c>
      <c r="P14" s="121">
        <v>2452</v>
      </c>
      <c r="Q14" s="121"/>
      <c r="R14" s="121">
        <v>4544</v>
      </c>
      <c r="S14" s="121">
        <v>2323</v>
      </c>
      <c r="T14" s="121">
        <v>2221</v>
      </c>
      <c r="U14" s="121"/>
      <c r="V14" s="121">
        <v>4180</v>
      </c>
      <c r="W14" s="121">
        <v>2121</v>
      </c>
      <c r="X14" s="121">
        <v>2059</v>
      </c>
      <c r="Y14" s="121"/>
      <c r="Z14" s="121">
        <v>4304</v>
      </c>
      <c r="AA14" s="121">
        <v>2206</v>
      </c>
      <c r="AB14" s="121">
        <v>2098</v>
      </c>
    </row>
    <row r="15" spans="1:31" ht="15.95" customHeight="1" x14ac:dyDescent="0.25">
      <c r="A15" s="53" t="s">
        <v>51</v>
      </c>
      <c r="B15" s="121">
        <v>5997</v>
      </c>
      <c r="C15" s="121">
        <v>3109</v>
      </c>
      <c r="D15" s="121">
        <v>2888</v>
      </c>
      <c r="E15" s="121"/>
      <c r="F15" s="37">
        <v>898</v>
      </c>
      <c r="G15" s="37">
        <v>466</v>
      </c>
      <c r="H15" s="37">
        <v>432</v>
      </c>
      <c r="I15" s="121"/>
      <c r="J15" s="37">
        <v>951</v>
      </c>
      <c r="K15" s="37">
        <v>474</v>
      </c>
      <c r="L15" s="37">
        <v>477</v>
      </c>
      <c r="M15" s="121"/>
      <c r="N15" s="121">
        <v>1123</v>
      </c>
      <c r="O15" s="37">
        <v>592</v>
      </c>
      <c r="P15" s="37">
        <v>531</v>
      </c>
      <c r="Q15" s="121"/>
      <c r="R15" s="121">
        <v>1062</v>
      </c>
      <c r="S15" s="37">
        <v>527</v>
      </c>
      <c r="T15" s="37">
        <v>535</v>
      </c>
      <c r="U15" s="121"/>
      <c r="V15" s="121">
        <v>979</v>
      </c>
      <c r="W15" s="37">
        <v>524</v>
      </c>
      <c r="X15" s="37">
        <v>455</v>
      </c>
      <c r="Y15" s="121"/>
      <c r="Z15" s="121">
        <v>984</v>
      </c>
      <c r="AA15" s="37">
        <v>526</v>
      </c>
      <c r="AB15" s="37">
        <v>458</v>
      </c>
    </row>
    <row r="16" spans="1:31" ht="15.95" customHeight="1" x14ac:dyDescent="0.25">
      <c r="A16" s="53" t="s">
        <v>52</v>
      </c>
      <c r="B16" s="121">
        <v>15134</v>
      </c>
      <c r="C16" s="121">
        <v>7732</v>
      </c>
      <c r="D16" s="121">
        <v>7402</v>
      </c>
      <c r="E16" s="121"/>
      <c r="F16" s="121">
        <v>2464</v>
      </c>
      <c r="G16" s="121">
        <v>1240</v>
      </c>
      <c r="H16" s="121">
        <v>1224</v>
      </c>
      <c r="I16" s="121"/>
      <c r="J16" s="121">
        <v>2186</v>
      </c>
      <c r="K16" s="121">
        <v>1125</v>
      </c>
      <c r="L16" s="121">
        <v>1061</v>
      </c>
      <c r="M16" s="121"/>
      <c r="N16" s="121">
        <v>2831</v>
      </c>
      <c r="O16" s="121">
        <v>1489</v>
      </c>
      <c r="P16" s="121">
        <v>1342</v>
      </c>
      <c r="Q16" s="121"/>
      <c r="R16" s="121">
        <v>2679</v>
      </c>
      <c r="S16" s="121">
        <v>1352</v>
      </c>
      <c r="T16" s="121">
        <v>1327</v>
      </c>
      <c r="U16" s="121"/>
      <c r="V16" s="121">
        <v>2437</v>
      </c>
      <c r="W16" s="121">
        <v>1208</v>
      </c>
      <c r="X16" s="121">
        <v>1229</v>
      </c>
      <c r="Y16" s="121"/>
      <c r="Z16" s="121">
        <v>2537</v>
      </c>
      <c r="AA16" s="121">
        <v>1318</v>
      </c>
      <c r="AB16" s="121">
        <v>1219</v>
      </c>
    </row>
    <row r="17" spans="1:28" ht="15.95" customHeight="1" x14ac:dyDescent="0.25">
      <c r="A17" s="53" t="s">
        <v>53</v>
      </c>
      <c r="B17" s="121">
        <v>3625</v>
      </c>
      <c r="C17" s="121">
        <v>1852</v>
      </c>
      <c r="D17" s="121">
        <v>1773</v>
      </c>
      <c r="E17" s="121"/>
      <c r="F17" s="37">
        <v>561</v>
      </c>
      <c r="G17" s="37">
        <v>295</v>
      </c>
      <c r="H17" s="37">
        <v>266</v>
      </c>
      <c r="I17" s="37"/>
      <c r="J17" s="37">
        <v>561</v>
      </c>
      <c r="K17" s="37">
        <v>286</v>
      </c>
      <c r="L17" s="37">
        <v>275</v>
      </c>
      <c r="M17" s="37"/>
      <c r="N17" s="37">
        <v>684</v>
      </c>
      <c r="O17" s="37">
        <v>343</v>
      </c>
      <c r="P17" s="37">
        <v>341</v>
      </c>
      <c r="Q17" s="37"/>
      <c r="R17" s="37">
        <v>623</v>
      </c>
      <c r="S17" s="37">
        <v>300</v>
      </c>
      <c r="T17" s="37">
        <v>323</v>
      </c>
      <c r="U17" s="37"/>
      <c r="V17" s="37">
        <v>565</v>
      </c>
      <c r="W17" s="37">
        <v>298</v>
      </c>
      <c r="X17" s="37">
        <v>267</v>
      </c>
      <c r="Y17" s="37"/>
      <c r="Z17" s="37">
        <v>631</v>
      </c>
      <c r="AA17" s="37">
        <v>330</v>
      </c>
      <c r="AB17" s="37">
        <v>301</v>
      </c>
    </row>
    <row r="18" spans="1:28" ht="15.95" customHeight="1" x14ac:dyDescent="0.25">
      <c r="A18" s="53" t="s">
        <v>54</v>
      </c>
      <c r="B18" s="121">
        <v>40466</v>
      </c>
      <c r="C18" s="121">
        <v>20805</v>
      </c>
      <c r="D18" s="121">
        <v>19661</v>
      </c>
      <c r="E18" s="121"/>
      <c r="F18" s="121">
        <v>6324</v>
      </c>
      <c r="G18" s="121">
        <v>3220</v>
      </c>
      <c r="H18" s="121">
        <v>3104</v>
      </c>
      <c r="I18" s="121"/>
      <c r="J18" s="121">
        <v>6421</v>
      </c>
      <c r="K18" s="121">
        <v>3281</v>
      </c>
      <c r="L18" s="121">
        <v>3140</v>
      </c>
      <c r="M18" s="121"/>
      <c r="N18" s="121">
        <v>7568</v>
      </c>
      <c r="O18" s="121">
        <v>3932</v>
      </c>
      <c r="P18" s="121">
        <v>3636</v>
      </c>
      <c r="Q18" s="121"/>
      <c r="R18" s="121">
        <v>6766</v>
      </c>
      <c r="S18" s="121">
        <v>3476</v>
      </c>
      <c r="T18" s="121">
        <v>3290</v>
      </c>
      <c r="U18" s="121"/>
      <c r="V18" s="121">
        <v>6698</v>
      </c>
      <c r="W18" s="121">
        <v>3483</v>
      </c>
      <c r="X18" s="121">
        <v>3215</v>
      </c>
      <c r="Y18" s="121"/>
      <c r="Z18" s="121">
        <v>6689</v>
      </c>
      <c r="AA18" s="121">
        <v>3413</v>
      </c>
      <c r="AB18" s="121">
        <v>3276</v>
      </c>
    </row>
    <row r="19" spans="1:28" ht="15.95" customHeight="1" x14ac:dyDescent="0.25">
      <c r="A19" s="53" t="s">
        <v>55</v>
      </c>
      <c r="B19" s="121">
        <v>18818</v>
      </c>
      <c r="C19" s="121">
        <v>9645</v>
      </c>
      <c r="D19" s="121">
        <v>9173</v>
      </c>
      <c r="E19" s="121"/>
      <c r="F19" s="121">
        <v>2956</v>
      </c>
      <c r="G19" s="121">
        <v>1497</v>
      </c>
      <c r="H19" s="121">
        <v>1459</v>
      </c>
      <c r="I19" s="121"/>
      <c r="J19" s="121">
        <v>3043</v>
      </c>
      <c r="K19" s="121">
        <v>1622</v>
      </c>
      <c r="L19" s="121">
        <v>1421</v>
      </c>
      <c r="M19" s="121"/>
      <c r="N19" s="121">
        <v>3465</v>
      </c>
      <c r="O19" s="121">
        <v>1754</v>
      </c>
      <c r="P19" s="121">
        <v>1711</v>
      </c>
      <c r="Q19" s="121"/>
      <c r="R19" s="121">
        <v>3214</v>
      </c>
      <c r="S19" s="121">
        <v>1595</v>
      </c>
      <c r="T19" s="121">
        <v>1619</v>
      </c>
      <c r="U19" s="121"/>
      <c r="V19" s="121">
        <v>3026</v>
      </c>
      <c r="W19" s="121">
        <v>1570</v>
      </c>
      <c r="X19" s="121">
        <v>1456</v>
      </c>
      <c r="Y19" s="121"/>
      <c r="Z19" s="121">
        <v>3114</v>
      </c>
      <c r="AA19" s="121">
        <v>1607</v>
      </c>
      <c r="AB19" s="121">
        <v>1507</v>
      </c>
    </row>
    <row r="20" spans="1:28" ht="15.95" customHeight="1" x14ac:dyDescent="0.25">
      <c r="A20" s="53" t="s">
        <v>56</v>
      </c>
      <c r="B20" s="121">
        <v>27782</v>
      </c>
      <c r="C20" s="121">
        <v>14377</v>
      </c>
      <c r="D20" s="121">
        <v>13405</v>
      </c>
      <c r="E20" s="121"/>
      <c r="F20" s="121">
        <v>4529</v>
      </c>
      <c r="G20" s="121">
        <v>2301</v>
      </c>
      <c r="H20" s="121">
        <v>2228</v>
      </c>
      <c r="I20" s="121"/>
      <c r="J20" s="121">
        <v>4513</v>
      </c>
      <c r="K20" s="121">
        <v>2314</v>
      </c>
      <c r="L20" s="121">
        <v>2199</v>
      </c>
      <c r="M20" s="121"/>
      <c r="N20" s="121">
        <v>5231</v>
      </c>
      <c r="O20" s="121">
        <v>2727</v>
      </c>
      <c r="P20" s="121">
        <v>2504</v>
      </c>
      <c r="Q20" s="121"/>
      <c r="R20" s="121">
        <v>4804</v>
      </c>
      <c r="S20" s="121">
        <v>2480</v>
      </c>
      <c r="T20" s="121">
        <v>2324</v>
      </c>
      <c r="U20" s="121"/>
      <c r="V20" s="121">
        <v>4369</v>
      </c>
      <c r="W20" s="121">
        <v>2286</v>
      </c>
      <c r="X20" s="121">
        <v>2083</v>
      </c>
      <c r="Y20" s="121"/>
      <c r="Z20" s="121">
        <v>4336</v>
      </c>
      <c r="AA20" s="121">
        <v>2269</v>
      </c>
      <c r="AB20" s="121">
        <v>2067</v>
      </c>
    </row>
    <row r="21" spans="1:28" ht="15.95" customHeight="1" x14ac:dyDescent="0.25">
      <c r="A21" s="53" t="s">
        <v>57</v>
      </c>
      <c r="B21" s="121">
        <v>9357</v>
      </c>
      <c r="C21" s="121">
        <v>4906</v>
      </c>
      <c r="D21" s="121">
        <v>4451</v>
      </c>
      <c r="E21" s="121"/>
      <c r="F21" s="121">
        <v>1576</v>
      </c>
      <c r="G21" s="37">
        <v>817</v>
      </c>
      <c r="H21" s="37">
        <v>759</v>
      </c>
      <c r="I21" s="121"/>
      <c r="J21" s="121">
        <v>1454</v>
      </c>
      <c r="K21" s="37">
        <v>753</v>
      </c>
      <c r="L21" s="37">
        <v>701</v>
      </c>
      <c r="M21" s="121"/>
      <c r="N21" s="121">
        <v>1738</v>
      </c>
      <c r="O21" s="37">
        <v>930</v>
      </c>
      <c r="P21" s="37">
        <v>808</v>
      </c>
      <c r="Q21" s="121"/>
      <c r="R21" s="121">
        <v>1554</v>
      </c>
      <c r="S21" s="37">
        <v>787</v>
      </c>
      <c r="T21" s="37">
        <v>767</v>
      </c>
      <c r="U21" s="121"/>
      <c r="V21" s="121">
        <v>1480</v>
      </c>
      <c r="W21" s="37">
        <v>790</v>
      </c>
      <c r="X21" s="37">
        <v>690</v>
      </c>
      <c r="Y21" s="121"/>
      <c r="Z21" s="121">
        <v>1555</v>
      </c>
      <c r="AA21" s="37">
        <v>829</v>
      </c>
      <c r="AB21" s="37">
        <v>726</v>
      </c>
    </row>
    <row r="22" spans="1:28" ht="15.95" customHeight="1" x14ac:dyDescent="0.25">
      <c r="A22" s="56" t="s">
        <v>58</v>
      </c>
      <c r="B22" s="121">
        <v>36873</v>
      </c>
      <c r="C22" s="121">
        <v>19059</v>
      </c>
      <c r="D22" s="121">
        <v>17814</v>
      </c>
      <c r="E22" s="121"/>
      <c r="F22" s="121">
        <v>5642</v>
      </c>
      <c r="G22" s="121">
        <v>2902</v>
      </c>
      <c r="H22" s="121">
        <v>2740</v>
      </c>
      <c r="I22" s="121"/>
      <c r="J22" s="121">
        <v>5624</v>
      </c>
      <c r="K22" s="121">
        <v>2869</v>
      </c>
      <c r="L22" s="121">
        <v>2755</v>
      </c>
      <c r="M22" s="121"/>
      <c r="N22" s="121">
        <v>7341</v>
      </c>
      <c r="O22" s="121">
        <v>3788</v>
      </c>
      <c r="P22" s="121">
        <v>3553</v>
      </c>
      <c r="Q22" s="121"/>
      <c r="R22" s="121">
        <v>6132</v>
      </c>
      <c r="S22" s="121">
        <v>3174</v>
      </c>
      <c r="T22" s="121">
        <v>2958</v>
      </c>
      <c r="U22" s="121"/>
      <c r="V22" s="121">
        <v>6106</v>
      </c>
      <c r="W22" s="121">
        <v>3208</v>
      </c>
      <c r="X22" s="121">
        <v>2898</v>
      </c>
      <c r="Y22" s="121"/>
      <c r="Z22" s="121">
        <v>6028</v>
      </c>
      <c r="AA22" s="121">
        <v>3118</v>
      </c>
      <c r="AB22" s="121">
        <v>2910</v>
      </c>
    </row>
    <row r="23" spans="1:28" ht="15.95" customHeight="1" x14ac:dyDescent="0.25">
      <c r="A23" s="53" t="s">
        <v>59</v>
      </c>
      <c r="B23" s="121">
        <v>9843</v>
      </c>
      <c r="C23" s="121">
        <v>5011</v>
      </c>
      <c r="D23" s="121">
        <v>4832</v>
      </c>
      <c r="E23" s="121"/>
      <c r="F23" s="121">
        <v>1498</v>
      </c>
      <c r="G23" s="37">
        <v>767</v>
      </c>
      <c r="H23" s="37">
        <v>731</v>
      </c>
      <c r="I23" s="121"/>
      <c r="J23" s="121">
        <v>1562</v>
      </c>
      <c r="K23" s="37">
        <v>795</v>
      </c>
      <c r="L23" s="37">
        <v>767</v>
      </c>
      <c r="M23" s="121"/>
      <c r="N23" s="121">
        <v>1870</v>
      </c>
      <c r="O23" s="37">
        <v>965</v>
      </c>
      <c r="P23" s="37">
        <v>905</v>
      </c>
      <c r="Q23" s="121"/>
      <c r="R23" s="121">
        <v>1720</v>
      </c>
      <c r="S23" s="37">
        <v>878</v>
      </c>
      <c r="T23" s="37">
        <v>842</v>
      </c>
      <c r="U23" s="121"/>
      <c r="V23" s="121">
        <v>1590</v>
      </c>
      <c r="W23" s="37">
        <v>826</v>
      </c>
      <c r="X23" s="37">
        <v>764</v>
      </c>
      <c r="Y23" s="121"/>
      <c r="Z23" s="121">
        <v>1603</v>
      </c>
      <c r="AA23" s="37">
        <v>780</v>
      </c>
      <c r="AB23" s="37">
        <v>823</v>
      </c>
    </row>
    <row r="24" spans="1:28" ht="15.95" customHeight="1" x14ac:dyDescent="0.25">
      <c r="A24" s="53" t="s">
        <v>60</v>
      </c>
      <c r="B24" s="121">
        <v>34021</v>
      </c>
      <c r="C24" s="121">
        <v>17193</v>
      </c>
      <c r="D24" s="121">
        <v>16828</v>
      </c>
      <c r="E24" s="121"/>
      <c r="F24" s="121">
        <v>5282</v>
      </c>
      <c r="G24" s="121">
        <v>2663</v>
      </c>
      <c r="H24" s="121">
        <v>2619</v>
      </c>
      <c r="I24" s="121"/>
      <c r="J24" s="121">
        <v>5331</v>
      </c>
      <c r="K24" s="121">
        <v>2737</v>
      </c>
      <c r="L24" s="121">
        <v>2594</v>
      </c>
      <c r="M24" s="121"/>
      <c r="N24" s="121">
        <v>6435</v>
      </c>
      <c r="O24" s="121">
        <v>3243</v>
      </c>
      <c r="P24" s="121">
        <v>3192</v>
      </c>
      <c r="Q24" s="121"/>
      <c r="R24" s="121">
        <v>5760</v>
      </c>
      <c r="S24" s="121">
        <v>2926</v>
      </c>
      <c r="T24" s="121">
        <v>2834</v>
      </c>
      <c r="U24" s="121"/>
      <c r="V24" s="121">
        <v>5451</v>
      </c>
      <c r="W24" s="121">
        <v>2743</v>
      </c>
      <c r="X24" s="121">
        <v>2708</v>
      </c>
      <c r="Y24" s="121"/>
      <c r="Z24" s="121">
        <v>5762</v>
      </c>
      <c r="AA24" s="121">
        <v>2881</v>
      </c>
      <c r="AB24" s="121">
        <v>2881</v>
      </c>
    </row>
    <row r="25" spans="1:28" ht="15.95" customHeight="1" x14ac:dyDescent="0.25">
      <c r="A25" s="53" t="s">
        <v>61</v>
      </c>
      <c r="B25" s="121">
        <v>8528</v>
      </c>
      <c r="C25" s="121">
        <v>4423</v>
      </c>
      <c r="D25" s="121">
        <v>4105</v>
      </c>
      <c r="E25" s="121"/>
      <c r="F25" s="121">
        <v>1297</v>
      </c>
      <c r="G25" s="37">
        <v>696</v>
      </c>
      <c r="H25" s="37">
        <v>601</v>
      </c>
      <c r="I25" s="121"/>
      <c r="J25" s="121">
        <v>1320</v>
      </c>
      <c r="K25" s="37">
        <v>696</v>
      </c>
      <c r="L25" s="37">
        <v>624</v>
      </c>
      <c r="M25" s="121"/>
      <c r="N25" s="121">
        <v>1640</v>
      </c>
      <c r="O25" s="37">
        <v>859</v>
      </c>
      <c r="P25" s="37">
        <v>781</v>
      </c>
      <c r="Q25" s="121"/>
      <c r="R25" s="121">
        <v>1566</v>
      </c>
      <c r="S25" s="37">
        <v>787</v>
      </c>
      <c r="T25" s="37">
        <v>779</v>
      </c>
      <c r="U25" s="121"/>
      <c r="V25" s="121">
        <v>1370</v>
      </c>
      <c r="W25" s="37">
        <v>707</v>
      </c>
      <c r="X25" s="37">
        <v>663</v>
      </c>
      <c r="Y25" s="121"/>
      <c r="Z25" s="121">
        <v>1335</v>
      </c>
      <c r="AA25" s="37">
        <v>678</v>
      </c>
      <c r="AB25" s="37">
        <v>657</v>
      </c>
    </row>
    <row r="26" spans="1:28" ht="15.95" customHeight="1" x14ac:dyDescent="0.25">
      <c r="A26" s="53" t="s">
        <v>62</v>
      </c>
      <c r="B26" s="121">
        <v>13131</v>
      </c>
      <c r="C26" s="121">
        <v>6763</v>
      </c>
      <c r="D26" s="121">
        <v>6368</v>
      </c>
      <c r="E26" s="121"/>
      <c r="F26" s="121">
        <v>2126</v>
      </c>
      <c r="G26" s="121">
        <v>1063</v>
      </c>
      <c r="H26" s="37">
        <v>1063</v>
      </c>
      <c r="I26" s="121"/>
      <c r="J26" s="121">
        <v>2038</v>
      </c>
      <c r="K26" s="37">
        <v>1038</v>
      </c>
      <c r="L26" s="37">
        <v>1000</v>
      </c>
      <c r="M26" s="121"/>
      <c r="N26" s="121">
        <v>2465</v>
      </c>
      <c r="O26" s="121">
        <v>1283</v>
      </c>
      <c r="P26" s="121">
        <v>1182</v>
      </c>
      <c r="Q26" s="121"/>
      <c r="R26" s="121">
        <v>2305</v>
      </c>
      <c r="S26" s="121">
        <v>1189</v>
      </c>
      <c r="T26" s="37">
        <v>1116</v>
      </c>
      <c r="U26" s="121"/>
      <c r="V26" s="121">
        <v>2048</v>
      </c>
      <c r="W26" s="121">
        <v>1070</v>
      </c>
      <c r="X26" s="37">
        <v>978</v>
      </c>
      <c r="Y26" s="121"/>
      <c r="Z26" s="121">
        <v>2149</v>
      </c>
      <c r="AA26" s="121">
        <v>1120</v>
      </c>
      <c r="AB26" s="121">
        <v>1029</v>
      </c>
    </row>
    <row r="27" spans="1:28" ht="15.95" customHeight="1" x14ac:dyDescent="0.25">
      <c r="A27" s="53" t="s">
        <v>63</v>
      </c>
      <c r="B27" s="121">
        <v>7523</v>
      </c>
      <c r="C27" s="121">
        <v>3852</v>
      </c>
      <c r="D27" s="121">
        <v>3671</v>
      </c>
      <c r="E27" s="121"/>
      <c r="F27" s="121">
        <v>1201</v>
      </c>
      <c r="G27" s="37">
        <v>604</v>
      </c>
      <c r="H27" s="37">
        <v>597</v>
      </c>
      <c r="I27" s="121"/>
      <c r="J27" s="121">
        <v>1143</v>
      </c>
      <c r="K27" s="37">
        <v>585</v>
      </c>
      <c r="L27" s="37">
        <v>558</v>
      </c>
      <c r="M27" s="121"/>
      <c r="N27" s="121">
        <v>1329</v>
      </c>
      <c r="O27" s="37">
        <v>643</v>
      </c>
      <c r="P27" s="37">
        <v>686</v>
      </c>
      <c r="Q27" s="121"/>
      <c r="R27" s="121">
        <v>1388</v>
      </c>
      <c r="S27" s="37">
        <v>728</v>
      </c>
      <c r="T27" s="37">
        <v>660</v>
      </c>
      <c r="U27" s="121"/>
      <c r="V27" s="121">
        <v>1209</v>
      </c>
      <c r="W27" s="37">
        <v>627</v>
      </c>
      <c r="X27" s="37">
        <v>582</v>
      </c>
      <c r="Y27" s="121"/>
      <c r="Z27" s="121">
        <v>1253</v>
      </c>
      <c r="AA27" s="37">
        <v>665</v>
      </c>
      <c r="AB27" s="37">
        <v>588</v>
      </c>
    </row>
    <row r="28" spans="1:28" ht="15.95" customHeight="1" x14ac:dyDescent="0.25">
      <c r="A28" s="53" t="s">
        <v>64</v>
      </c>
      <c r="B28" s="121">
        <v>11386</v>
      </c>
      <c r="C28" s="121">
        <v>5853</v>
      </c>
      <c r="D28" s="121">
        <v>5533</v>
      </c>
      <c r="E28" s="121"/>
      <c r="F28" s="121">
        <v>1825</v>
      </c>
      <c r="G28" s="37">
        <v>920</v>
      </c>
      <c r="H28" s="37">
        <v>905</v>
      </c>
      <c r="I28" s="121"/>
      <c r="J28" s="121">
        <v>1827</v>
      </c>
      <c r="K28" s="37">
        <v>915</v>
      </c>
      <c r="L28" s="37">
        <v>912</v>
      </c>
      <c r="M28" s="121"/>
      <c r="N28" s="121">
        <v>2016</v>
      </c>
      <c r="O28" s="37">
        <v>1059</v>
      </c>
      <c r="P28" s="37">
        <v>957</v>
      </c>
      <c r="Q28" s="121"/>
      <c r="R28" s="121">
        <v>2059</v>
      </c>
      <c r="S28" s="37">
        <v>1032</v>
      </c>
      <c r="T28" s="37">
        <v>1027</v>
      </c>
      <c r="U28" s="121"/>
      <c r="V28" s="121">
        <v>1794</v>
      </c>
      <c r="W28" s="37">
        <v>921</v>
      </c>
      <c r="X28" s="37">
        <v>873</v>
      </c>
      <c r="Y28" s="121"/>
      <c r="Z28" s="121">
        <v>1865</v>
      </c>
      <c r="AA28" s="37">
        <v>1006</v>
      </c>
      <c r="AB28" s="37">
        <v>859</v>
      </c>
    </row>
    <row r="29" spans="1:28" ht="15.95" customHeight="1" x14ac:dyDescent="0.25">
      <c r="A29" s="53" t="s">
        <v>65</v>
      </c>
      <c r="B29" s="121">
        <v>6926</v>
      </c>
      <c r="C29" s="121">
        <v>3527</v>
      </c>
      <c r="D29" s="121">
        <v>3399</v>
      </c>
      <c r="E29" s="121"/>
      <c r="F29" s="121">
        <v>1075</v>
      </c>
      <c r="G29" s="37">
        <v>541</v>
      </c>
      <c r="H29" s="37">
        <v>534</v>
      </c>
      <c r="I29" s="121"/>
      <c r="J29" s="37">
        <v>1094</v>
      </c>
      <c r="K29" s="37">
        <v>571</v>
      </c>
      <c r="L29" s="37">
        <v>523</v>
      </c>
      <c r="M29" s="121"/>
      <c r="N29" s="121">
        <v>1335</v>
      </c>
      <c r="O29" s="37">
        <v>683</v>
      </c>
      <c r="P29" s="37">
        <v>652</v>
      </c>
      <c r="Q29" s="121"/>
      <c r="R29" s="121">
        <v>1210</v>
      </c>
      <c r="S29" s="37">
        <v>594</v>
      </c>
      <c r="T29" s="37">
        <v>616</v>
      </c>
      <c r="U29" s="121"/>
      <c r="V29" s="121">
        <v>1062</v>
      </c>
      <c r="W29" s="37">
        <v>552</v>
      </c>
      <c r="X29" s="37">
        <v>510</v>
      </c>
      <c r="Y29" s="121"/>
      <c r="Z29" s="121">
        <v>1150</v>
      </c>
      <c r="AA29" s="37">
        <v>586</v>
      </c>
      <c r="AB29" s="37">
        <v>564</v>
      </c>
    </row>
    <row r="30" spans="1:28" ht="15.95" customHeight="1" x14ac:dyDescent="0.25">
      <c r="A30" s="53" t="s">
        <v>66</v>
      </c>
      <c r="B30" s="121">
        <v>14581</v>
      </c>
      <c r="C30" s="121">
        <v>7505</v>
      </c>
      <c r="D30" s="121">
        <v>7076</v>
      </c>
      <c r="E30" s="121"/>
      <c r="F30" s="121">
        <v>2277</v>
      </c>
      <c r="G30" s="121">
        <v>1197</v>
      </c>
      <c r="H30" s="121">
        <v>1080</v>
      </c>
      <c r="I30" s="121"/>
      <c r="J30" s="121">
        <v>2302</v>
      </c>
      <c r="K30" s="121">
        <v>1176</v>
      </c>
      <c r="L30" s="37">
        <v>1126</v>
      </c>
      <c r="M30" s="121"/>
      <c r="N30" s="121">
        <v>2865</v>
      </c>
      <c r="O30" s="121">
        <v>1518</v>
      </c>
      <c r="P30" s="121">
        <v>1347</v>
      </c>
      <c r="Q30" s="121"/>
      <c r="R30" s="121">
        <v>2528</v>
      </c>
      <c r="S30" s="121">
        <v>1309</v>
      </c>
      <c r="T30" s="121">
        <v>1219</v>
      </c>
      <c r="U30" s="121"/>
      <c r="V30" s="121">
        <v>2246</v>
      </c>
      <c r="W30" s="121">
        <v>1118</v>
      </c>
      <c r="X30" s="121">
        <v>1128</v>
      </c>
      <c r="Y30" s="121"/>
      <c r="Z30" s="121">
        <v>2363</v>
      </c>
      <c r="AA30" s="121">
        <v>1187</v>
      </c>
      <c r="AB30" s="121">
        <v>1176</v>
      </c>
    </row>
    <row r="31" spans="1:28" ht="15.95" customHeight="1" x14ac:dyDescent="0.25">
      <c r="A31" s="53" t="s">
        <v>67</v>
      </c>
      <c r="B31" s="121">
        <v>14562</v>
      </c>
      <c r="C31" s="121">
        <v>7580</v>
      </c>
      <c r="D31" s="121">
        <v>6982</v>
      </c>
      <c r="E31" s="121"/>
      <c r="F31" s="121">
        <v>2219</v>
      </c>
      <c r="G31" s="121">
        <v>1158</v>
      </c>
      <c r="H31" s="121">
        <v>1061</v>
      </c>
      <c r="I31" s="121"/>
      <c r="J31" s="121">
        <v>2182</v>
      </c>
      <c r="K31" s="37">
        <v>1124</v>
      </c>
      <c r="L31" s="37">
        <v>1058</v>
      </c>
      <c r="M31" s="121"/>
      <c r="N31" s="121">
        <v>2943</v>
      </c>
      <c r="O31" s="121">
        <v>1539</v>
      </c>
      <c r="P31" s="121">
        <v>1404</v>
      </c>
      <c r="Q31" s="121"/>
      <c r="R31" s="121">
        <v>2625</v>
      </c>
      <c r="S31" s="121">
        <v>1338</v>
      </c>
      <c r="T31" s="121">
        <v>1287</v>
      </c>
      <c r="U31" s="121"/>
      <c r="V31" s="121">
        <v>2259</v>
      </c>
      <c r="W31" s="121">
        <v>1207</v>
      </c>
      <c r="X31" s="121">
        <v>1052</v>
      </c>
      <c r="Y31" s="121"/>
      <c r="Z31" s="121">
        <v>2334</v>
      </c>
      <c r="AA31" s="121">
        <v>1214</v>
      </c>
      <c r="AB31" s="121">
        <v>1120</v>
      </c>
    </row>
    <row r="32" spans="1:28" ht="15.95" customHeight="1" x14ac:dyDescent="0.25">
      <c r="A32" s="53" t="s">
        <v>68</v>
      </c>
      <c r="B32" s="121">
        <v>8268</v>
      </c>
      <c r="C32" s="121">
        <v>4311</v>
      </c>
      <c r="D32" s="121">
        <v>3957</v>
      </c>
      <c r="E32" s="121"/>
      <c r="F32" s="121">
        <v>1266</v>
      </c>
      <c r="G32" s="37">
        <v>652</v>
      </c>
      <c r="H32" s="37">
        <v>614</v>
      </c>
      <c r="I32" s="121"/>
      <c r="J32" s="121">
        <v>1331</v>
      </c>
      <c r="K32" s="37">
        <v>718</v>
      </c>
      <c r="L32" s="37">
        <v>613</v>
      </c>
      <c r="M32" s="121"/>
      <c r="N32" s="121">
        <v>1577</v>
      </c>
      <c r="O32" s="37">
        <v>832</v>
      </c>
      <c r="P32" s="37">
        <v>745</v>
      </c>
      <c r="Q32" s="121"/>
      <c r="R32" s="121">
        <v>1514</v>
      </c>
      <c r="S32" s="37">
        <v>810</v>
      </c>
      <c r="T32" s="37">
        <v>704</v>
      </c>
      <c r="U32" s="121"/>
      <c r="V32" s="121">
        <v>1254</v>
      </c>
      <c r="W32" s="37">
        <v>623</v>
      </c>
      <c r="X32" s="37">
        <v>631</v>
      </c>
      <c r="Y32" s="121"/>
      <c r="Z32" s="121">
        <v>1326</v>
      </c>
      <c r="AA32" s="37">
        <v>676</v>
      </c>
      <c r="AB32" s="37">
        <v>650</v>
      </c>
    </row>
    <row r="33" spans="1:28" ht="15.95" customHeight="1" x14ac:dyDescent="0.25">
      <c r="A33" s="53" t="s">
        <v>469</v>
      </c>
      <c r="B33" s="121">
        <v>8952</v>
      </c>
      <c r="C33" s="121">
        <v>4654</v>
      </c>
      <c r="D33" s="121">
        <v>4298</v>
      </c>
      <c r="E33" s="121"/>
      <c r="F33" s="121">
        <v>1366</v>
      </c>
      <c r="G33" s="37">
        <v>713</v>
      </c>
      <c r="H33" s="37">
        <v>653</v>
      </c>
      <c r="I33" s="121"/>
      <c r="J33" s="121">
        <v>1370</v>
      </c>
      <c r="K33" s="37">
        <v>712</v>
      </c>
      <c r="L33" s="37">
        <v>658</v>
      </c>
      <c r="M33" s="121"/>
      <c r="N33" s="121">
        <v>1743</v>
      </c>
      <c r="O33" s="37">
        <v>919</v>
      </c>
      <c r="P33" s="37">
        <v>824</v>
      </c>
      <c r="Q33" s="121"/>
      <c r="R33" s="121">
        <v>1649</v>
      </c>
      <c r="S33" s="37">
        <v>843</v>
      </c>
      <c r="T33" s="37">
        <v>806</v>
      </c>
      <c r="U33" s="121"/>
      <c r="V33" s="121">
        <v>1427</v>
      </c>
      <c r="W33" s="37">
        <v>743</v>
      </c>
      <c r="X33" s="37">
        <v>684</v>
      </c>
      <c r="Y33" s="121"/>
      <c r="Z33" s="121">
        <v>1397</v>
      </c>
      <c r="AA33" s="37">
        <v>724</v>
      </c>
      <c r="AB33" s="37">
        <v>673</v>
      </c>
    </row>
    <row r="34" spans="1:28" ht="15.95" customHeight="1" x14ac:dyDescent="0.25">
      <c r="A34" s="53" t="s">
        <v>69</v>
      </c>
      <c r="B34" s="121">
        <v>3080</v>
      </c>
      <c r="C34" s="121">
        <v>1626</v>
      </c>
      <c r="D34" s="121">
        <v>1454</v>
      </c>
      <c r="E34" s="121"/>
      <c r="F34" s="37">
        <v>496</v>
      </c>
      <c r="G34" s="37">
        <v>276</v>
      </c>
      <c r="H34" s="37">
        <v>220</v>
      </c>
      <c r="I34" s="37"/>
      <c r="J34" s="37">
        <v>504</v>
      </c>
      <c r="K34" s="37">
        <v>252</v>
      </c>
      <c r="L34" s="37">
        <v>252</v>
      </c>
      <c r="M34" s="37"/>
      <c r="N34" s="37">
        <v>607</v>
      </c>
      <c r="O34" s="37">
        <v>328</v>
      </c>
      <c r="P34" s="37">
        <v>279</v>
      </c>
      <c r="Q34" s="37"/>
      <c r="R34" s="37">
        <v>539</v>
      </c>
      <c r="S34" s="37">
        <v>277</v>
      </c>
      <c r="T34" s="37">
        <v>262</v>
      </c>
      <c r="U34" s="37"/>
      <c r="V34" s="37">
        <v>458</v>
      </c>
      <c r="W34" s="37">
        <v>237</v>
      </c>
      <c r="X34" s="37">
        <v>221</v>
      </c>
      <c r="Y34" s="37"/>
      <c r="Z34" s="37">
        <v>476</v>
      </c>
      <c r="AA34" s="37">
        <v>256</v>
      </c>
      <c r="AB34" s="37">
        <v>220</v>
      </c>
    </row>
    <row r="35" spans="1:28" ht="15.95" customHeight="1" x14ac:dyDescent="0.25">
      <c r="A35" s="53" t="s">
        <v>70</v>
      </c>
      <c r="B35" s="121">
        <v>26837</v>
      </c>
      <c r="C35" s="121">
        <v>13914</v>
      </c>
      <c r="D35" s="121">
        <v>12923</v>
      </c>
      <c r="E35" s="121"/>
      <c r="F35" s="121">
        <v>4228</v>
      </c>
      <c r="G35" s="121">
        <v>2221</v>
      </c>
      <c r="H35" s="121">
        <v>2007</v>
      </c>
      <c r="I35" s="121"/>
      <c r="J35" s="121">
        <v>4391</v>
      </c>
      <c r="K35" s="121">
        <v>2285</v>
      </c>
      <c r="L35" s="121">
        <v>2106</v>
      </c>
      <c r="M35" s="121"/>
      <c r="N35" s="121">
        <v>5128</v>
      </c>
      <c r="O35" s="121">
        <v>2642</v>
      </c>
      <c r="P35" s="121">
        <v>2486</v>
      </c>
      <c r="Q35" s="121"/>
      <c r="R35" s="121">
        <v>4816</v>
      </c>
      <c r="S35" s="121">
        <v>2500</v>
      </c>
      <c r="T35" s="121">
        <v>2316</v>
      </c>
      <c r="U35" s="121"/>
      <c r="V35" s="121">
        <v>4072</v>
      </c>
      <c r="W35" s="121">
        <v>2091</v>
      </c>
      <c r="X35" s="121">
        <v>1981</v>
      </c>
      <c r="Y35" s="121"/>
      <c r="Z35" s="121">
        <v>4202</v>
      </c>
      <c r="AA35" s="121">
        <v>2175</v>
      </c>
      <c r="AB35" s="121">
        <v>2027</v>
      </c>
    </row>
    <row r="36" spans="1:28" ht="15.95" customHeight="1" x14ac:dyDescent="0.25">
      <c r="A36" s="53" t="s">
        <v>71</v>
      </c>
      <c r="B36" s="121">
        <v>21437</v>
      </c>
      <c r="C36" s="121">
        <v>11010</v>
      </c>
      <c r="D36" s="121">
        <v>10427</v>
      </c>
      <c r="E36" s="121"/>
      <c r="F36" s="121">
        <v>3397</v>
      </c>
      <c r="G36" s="121">
        <v>1716</v>
      </c>
      <c r="H36" s="121">
        <v>1681</v>
      </c>
      <c r="I36" s="121"/>
      <c r="J36" s="121">
        <v>3294</v>
      </c>
      <c r="K36" s="121">
        <v>1664</v>
      </c>
      <c r="L36" s="121">
        <v>1630</v>
      </c>
      <c r="M36" s="121"/>
      <c r="N36" s="121">
        <v>4061</v>
      </c>
      <c r="O36" s="121">
        <v>2095</v>
      </c>
      <c r="P36" s="121">
        <v>1966</v>
      </c>
      <c r="Q36" s="121"/>
      <c r="R36" s="121">
        <v>3764</v>
      </c>
      <c r="S36" s="121">
        <v>1923</v>
      </c>
      <c r="T36" s="121">
        <v>1841</v>
      </c>
      <c r="U36" s="121"/>
      <c r="V36" s="121">
        <v>3502</v>
      </c>
      <c r="W36" s="121">
        <v>1827</v>
      </c>
      <c r="X36" s="121">
        <v>1675</v>
      </c>
      <c r="Y36" s="121"/>
      <c r="Z36" s="121">
        <v>3419</v>
      </c>
      <c r="AA36" s="121">
        <v>1785</v>
      </c>
      <c r="AB36" s="121">
        <v>1634</v>
      </c>
    </row>
    <row r="37" spans="1:28" ht="15.95" customHeight="1" thickBot="1" x14ac:dyDescent="0.3">
      <c r="A37" s="49" t="s">
        <v>72</v>
      </c>
      <c r="B37" s="121">
        <v>3838</v>
      </c>
      <c r="C37" s="121">
        <v>1966</v>
      </c>
      <c r="D37" s="121">
        <v>1872</v>
      </c>
      <c r="E37" s="121"/>
      <c r="F37" s="37">
        <v>564</v>
      </c>
      <c r="G37" s="37">
        <v>279</v>
      </c>
      <c r="H37" s="37">
        <v>285</v>
      </c>
      <c r="I37" s="37"/>
      <c r="J37" s="37">
        <v>629</v>
      </c>
      <c r="K37" s="37">
        <v>335</v>
      </c>
      <c r="L37" s="37">
        <v>294</v>
      </c>
      <c r="M37" s="37"/>
      <c r="N37" s="37">
        <v>831</v>
      </c>
      <c r="O37" s="37">
        <v>433</v>
      </c>
      <c r="P37" s="37">
        <v>398</v>
      </c>
      <c r="Q37" s="37"/>
      <c r="R37" s="37">
        <v>628</v>
      </c>
      <c r="S37" s="37">
        <v>318</v>
      </c>
      <c r="T37" s="37">
        <v>310</v>
      </c>
      <c r="U37" s="37"/>
      <c r="V37" s="37">
        <v>626</v>
      </c>
      <c r="W37" s="37">
        <v>320</v>
      </c>
      <c r="X37" s="37">
        <v>306</v>
      </c>
      <c r="Y37" s="37"/>
      <c r="Z37" s="37">
        <v>560</v>
      </c>
      <c r="AA37" s="37">
        <v>281</v>
      </c>
      <c r="AB37" s="37">
        <v>279</v>
      </c>
    </row>
    <row r="38" spans="1:28" ht="15" customHeight="1" x14ac:dyDescent="0.25">
      <c r="A38" s="257" t="s">
        <v>565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39:AB39"/>
    <mergeCell ref="B7:D7"/>
    <mergeCell ref="F7:H7"/>
    <mergeCell ref="J7:L7"/>
    <mergeCell ref="N7:P7"/>
    <mergeCell ref="R7:T7"/>
    <mergeCell ref="V7:X7"/>
    <mergeCell ref="Z7:AB7"/>
    <mergeCell ref="A7:A8"/>
    <mergeCell ref="A38:AB38"/>
    <mergeCell ref="A5:AB5"/>
    <mergeCell ref="A1:AB1"/>
    <mergeCell ref="A2:AB2"/>
    <mergeCell ref="A3:AB3"/>
    <mergeCell ref="AC2:AD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39370078740157483" top="0.59055118110236227" bottom="0.98425196850393704" header="0" footer="0"/>
  <pageSetup scale="66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"/>
  <sheetViews>
    <sheetView showGridLines="0" zoomScale="95" zoomScaleNormal="95" zoomScaleSheetLayoutView="100" workbookViewId="0">
      <selection activeCell="J13" sqref="J13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201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43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20">
        <f>SUM(B11:B37)</f>
        <v>426014</v>
      </c>
      <c r="C9" s="120">
        <f>SUM(C11:C37)</f>
        <v>217605</v>
      </c>
      <c r="D9" s="120">
        <f>SUM(D11:D37)</f>
        <v>208409</v>
      </c>
      <c r="E9" s="120"/>
      <c r="F9" s="120">
        <f>SUM(F11:F37)</f>
        <v>71064</v>
      </c>
      <c r="G9" s="120">
        <f>SUM(G11:G37)</f>
        <v>36359</v>
      </c>
      <c r="H9" s="120">
        <f>SUM(H11:H37)</f>
        <v>34705</v>
      </c>
      <c r="I9" s="120"/>
      <c r="J9" s="120">
        <f>SUM(J11:J37)</f>
        <v>63812</v>
      </c>
      <c r="K9" s="120">
        <f>SUM(K11:K37)</f>
        <v>32524</v>
      </c>
      <c r="L9" s="120">
        <f>SUM(L11:L37)</f>
        <v>31288</v>
      </c>
      <c r="M9" s="120"/>
      <c r="N9" s="120">
        <f>SUM(N11:N37)</f>
        <v>78715</v>
      </c>
      <c r="O9" s="120">
        <f>SUM(O11:O37)</f>
        <v>40390</v>
      </c>
      <c r="P9" s="120">
        <f>SUM(P11:P37)</f>
        <v>38325</v>
      </c>
      <c r="Q9" s="120"/>
      <c r="R9" s="120">
        <f>SUM(R11:R37)</f>
        <v>73768</v>
      </c>
      <c r="S9" s="120">
        <f>SUM(S11:S37)</f>
        <v>37407</v>
      </c>
      <c r="T9" s="120">
        <f>SUM(T11:T37)</f>
        <v>36361</v>
      </c>
      <c r="U9" s="120"/>
      <c r="V9" s="120">
        <f>SUM(V11:V37)</f>
        <v>67579</v>
      </c>
      <c r="W9" s="120">
        <f>SUM(W11:W37)</f>
        <v>34527</v>
      </c>
      <c r="X9" s="120">
        <f>SUM(X11:X37)</f>
        <v>33052</v>
      </c>
      <c r="Y9" s="120"/>
      <c r="Z9" s="120">
        <f>SUM(Z11:Z37)</f>
        <v>71076</v>
      </c>
      <c r="AA9" s="120">
        <f>SUM(AA11:AA37)</f>
        <v>36398</v>
      </c>
      <c r="AB9" s="120">
        <f>SUM(AB11:AB37)</f>
        <v>34678</v>
      </c>
    </row>
    <row r="10" spans="1:31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1" ht="15.95" customHeight="1" x14ac:dyDescent="0.25">
      <c r="A11" s="53" t="s">
        <v>47</v>
      </c>
      <c r="B11" s="121">
        <v>25044</v>
      </c>
      <c r="C11" s="121">
        <v>12643</v>
      </c>
      <c r="D11" s="121">
        <v>12401</v>
      </c>
      <c r="E11" s="121"/>
      <c r="F11" s="121">
        <v>4259</v>
      </c>
      <c r="G11" s="121">
        <v>2131</v>
      </c>
      <c r="H11" s="121">
        <v>2128</v>
      </c>
      <c r="I11" s="121"/>
      <c r="J11" s="121">
        <v>3788</v>
      </c>
      <c r="K11" s="121">
        <v>1965</v>
      </c>
      <c r="L11" s="121">
        <v>1823</v>
      </c>
      <c r="M11" s="121"/>
      <c r="N11" s="121">
        <v>4574</v>
      </c>
      <c r="O11" s="121">
        <v>2283</v>
      </c>
      <c r="P11" s="121">
        <v>2291</v>
      </c>
      <c r="Q11" s="121"/>
      <c r="R11" s="121">
        <v>4078</v>
      </c>
      <c r="S11" s="121">
        <v>2023</v>
      </c>
      <c r="T11" s="121">
        <v>2055</v>
      </c>
      <c r="U11" s="121"/>
      <c r="V11" s="121">
        <v>3979</v>
      </c>
      <c r="W11" s="121">
        <v>2012</v>
      </c>
      <c r="X11" s="121">
        <v>1967</v>
      </c>
      <c r="Y11" s="121"/>
      <c r="Z11" s="121">
        <v>4366</v>
      </c>
      <c r="AA11" s="121">
        <v>2229</v>
      </c>
      <c r="AB11" s="121">
        <v>2137</v>
      </c>
    </row>
    <row r="12" spans="1:31" ht="15.95" customHeight="1" x14ac:dyDescent="0.25">
      <c r="A12" s="53" t="s">
        <v>48</v>
      </c>
      <c r="B12" s="121">
        <v>24583</v>
      </c>
      <c r="C12" s="121">
        <v>12366</v>
      </c>
      <c r="D12" s="121">
        <v>12217</v>
      </c>
      <c r="E12" s="121"/>
      <c r="F12" s="121">
        <v>4134</v>
      </c>
      <c r="G12" s="121">
        <v>2070</v>
      </c>
      <c r="H12" s="121">
        <v>2064</v>
      </c>
      <c r="I12" s="121"/>
      <c r="J12" s="121">
        <v>3687</v>
      </c>
      <c r="K12" s="121">
        <v>1873</v>
      </c>
      <c r="L12" s="121">
        <v>1814</v>
      </c>
      <c r="M12" s="121"/>
      <c r="N12" s="121">
        <v>4486</v>
      </c>
      <c r="O12" s="121">
        <v>2272</v>
      </c>
      <c r="P12" s="121">
        <v>2214</v>
      </c>
      <c r="Q12" s="121"/>
      <c r="R12" s="121">
        <v>4202</v>
      </c>
      <c r="S12" s="121">
        <v>2116</v>
      </c>
      <c r="T12" s="121">
        <v>2086</v>
      </c>
      <c r="U12" s="121"/>
      <c r="V12" s="121">
        <v>3916</v>
      </c>
      <c r="W12" s="121">
        <v>1947</v>
      </c>
      <c r="X12" s="121">
        <v>1969</v>
      </c>
      <c r="Y12" s="121"/>
      <c r="Z12" s="121">
        <v>4158</v>
      </c>
      <c r="AA12" s="121">
        <v>2088</v>
      </c>
      <c r="AB12" s="121">
        <v>2070</v>
      </c>
    </row>
    <row r="13" spans="1:31" ht="15.95" customHeight="1" x14ac:dyDescent="0.25">
      <c r="A13" s="53" t="s">
        <v>49</v>
      </c>
      <c r="B13" s="121">
        <v>22105</v>
      </c>
      <c r="C13" s="121">
        <v>11293</v>
      </c>
      <c r="D13" s="121">
        <v>10812</v>
      </c>
      <c r="E13" s="121"/>
      <c r="F13" s="121">
        <v>3795</v>
      </c>
      <c r="G13" s="121">
        <v>2002</v>
      </c>
      <c r="H13" s="121">
        <v>1793</v>
      </c>
      <c r="I13" s="121"/>
      <c r="J13" s="121">
        <v>3261</v>
      </c>
      <c r="K13" s="121">
        <v>1632</v>
      </c>
      <c r="L13" s="121">
        <v>1629</v>
      </c>
      <c r="M13" s="121"/>
      <c r="N13" s="121">
        <v>4017</v>
      </c>
      <c r="O13" s="121">
        <v>2088</v>
      </c>
      <c r="P13" s="121">
        <v>1929</v>
      </c>
      <c r="Q13" s="121"/>
      <c r="R13" s="121">
        <v>3756</v>
      </c>
      <c r="S13" s="121">
        <v>1913</v>
      </c>
      <c r="T13" s="121">
        <v>1843</v>
      </c>
      <c r="U13" s="121"/>
      <c r="V13" s="121">
        <v>3538</v>
      </c>
      <c r="W13" s="121">
        <v>1774</v>
      </c>
      <c r="X13" s="121">
        <v>1764</v>
      </c>
      <c r="Y13" s="121"/>
      <c r="Z13" s="121">
        <v>3738</v>
      </c>
      <c r="AA13" s="121">
        <v>1884</v>
      </c>
      <c r="AB13" s="121">
        <v>1854</v>
      </c>
    </row>
    <row r="14" spans="1:31" ht="15.95" customHeight="1" x14ac:dyDescent="0.25">
      <c r="A14" s="53" t="s">
        <v>50</v>
      </c>
      <c r="B14" s="121">
        <v>23905</v>
      </c>
      <c r="C14" s="121">
        <v>12124</v>
      </c>
      <c r="D14" s="121">
        <v>11781</v>
      </c>
      <c r="E14" s="121"/>
      <c r="F14" s="121">
        <v>3994</v>
      </c>
      <c r="G14" s="121">
        <v>2060</v>
      </c>
      <c r="H14" s="121">
        <v>1934</v>
      </c>
      <c r="I14" s="121"/>
      <c r="J14" s="121">
        <v>3509</v>
      </c>
      <c r="K14" s="121">
        <v>1747</v>
      </c>
      <c r="L14" s="121">
        <v>1762</v>
      </c>
      <c r="M14" s="121"/>
      <c r="N14" s="121">
        <v>4426</v>
      </c>
      <c r="O14" s="121">
        <v>2269</v>
      </c>
      <c r="P14" s="121">
        <v>2157</v>
      </c>
      <c r="Q14" s="121"/>
      <c r="R14" s="121">
        <v>4204</v>
      </c>
      <c r="S14" s="121">
        <v>2117</v>
      </c>
      <c r="T14" s="121">
        <v>2087</v>
      </c>
      <c r="U14" s="121"/>
      <c r="V14" s="121">
        <v>3718</v>
      </c>
      <c r="W14" s="121">
        <v>1867</v>
      </c>
      <c r="X14" s="121">
        <v>1851</v>
      </c>
      <c r="Y14" s="121"/>
      <c r="Z14" s="121">
        <v>4054</v>
      </c>
      <c r="AA14" s="121">
        <v>2064</v>
      </c>
      <c r="AB14" s="121">
        <v>1990</v>
      </c>
    </row>
    <row r="15" spans="1:31" ht="15.95" customHeight="1" x14ac:dyDescent="0.25">
      <c r="A15" s="53" t="s">
        <v>51</v>
      </c>
      <c r="B15" s="121">
        <v>5783</v>
      </c>
      <c r="C15" s="121">
        <v>2996</v>
      </c>
      <c r="D15" s="121">
        <v>2787</v>
      </c>
      <c r="E15" s="121"/>
      <c r="F15" s="37">
        <v>894</v>
      </c>
      <c r="G15" s="37">
        <v>463</v>
      </c>
      <c r="H15" s="37">
        <v>431</v>
      </c>
      <c r="I15" s="121"/>
      <c r="J15" s="37">
        <v>889</v>
      </c>
      <c r="K15" s="37">
        <v>450</v>
      </c>
      <c r="L15" s="37">
        <v>439</v>
      </c>
      <c r="M15" s="121"/>
      <c r="N15" s="121">
        <v>1061</v>
      </c>
      <c r="O15" s="37">
        <v>560</v>
      </c>
      <c r="P15" s="37">
        <v>501</v>
      </c>
      <c r="Q15" s="121"/>
      <c r="R15" s="121">
        <v>1032</v>
      </c>
      <c r="S15" s="37">
        <v>509</v>
      </c>
      <c r="T15" s="37">
        <v>523</v>
      </c>
      <c r="U15" s="121"/>
      <c r="V15" s="121">
        <v>946</v>
      </c>
      <c r="W15" s="37">
        <v>504</v>
      </c>
      <c r="X15" s="37">
        <v>442</v>
      </c>
      <c r="Y15" s="121"/>
      <c r="Z15" s="121">
        <v>961</v>
      </c>
      <c r="AA15" s="37">
        <v>510</v>
      </c>
      <c r="AB15" s="37">
        <v>451</v>
      </c>
    </row>
    <row r="16" spans="1:31" ht="15.95" customHeight="1" x14ac:dyDescent="0.25">
      <c r="A16" s="53" t="s">
        <v>52</v>
      </c>
      <c r="B16" s="121">
        <v>14748</v>
      </c>
      <c r="C16" s="121">
        <v>7522</v>
      </c>
      <c r="D16" s="121">
        <v>7226</v>
      </c>
      <c r="E16" s="121"/>
      <c r="F16" s="121">
        <v>2456</v>
      </c>
      <c r="G16" s="121">
        <v>1236</v>
      </c>
      <c r="H16" s="121">
        <v>1220</v>
      </c>
      <c r="I16" s="121"/>
      <c r="J16" s="121">
        <v>2092</v>
      </c>
      <c r="K16" s="121">
        <v>1072</v>
      </c>
      <c r="L16" s="121">
        <v>1020</v>
      </c>
      <c r="M16" s="121"/>
      <c r="N16" s="121">
        <v>2741</v>
      </c>
      <c r="O16" s="121">
        <v>1443</v>
      </c>
      <c r="P16" s="121">
        <v>1298</v>
      </c>
      <c r="Q16" s="121"/>
      <c r="R16" s="121">
        <v>2635</v>
      </c>
      <c r="S16" s="121">
        <v>1326</v>
      </c>
      <c r="T16" s="121">
        <v>1309</v>
      </c>
      <c r="U16" s="121"/>
      <c r="V16" s="121">
        <v>2338</v>
      </c>
      <c r="W16" s="121">
        <v>1151</v>
      </c>
      <c r="X16" s="121">
        <v>1187</v>
      </c>
      <c r="Y16" s="121"/>
      <c r="Z16" s="121">
        <v>2486</v>
      </c>
      <c r="AA16" s="121">
        <v>1294</v>
      </c>
      <c r="AB16" s="121">
        <v>1192</v>
      </c>
    </row>
    <row r="17" spans="1:28" ht="15.95" customHeight="1" x14ac:dyDescent="0.25">
      <c r="A17" s="53" t="s">
        <v>53</v>
      </c>
      <c r="B17" s="121">
        <v>3542</v>
      </c>
      <c r="C17" s="121">
        <v>1805</v>
      </c>
      <c r="D17" s="121">
        <v>1737</v>
      </c>
      <c r="E17" s="121"/>
      <c r="F17" s="37">
        <v>560</v>
      </c>
      <c r="G17" s="37">
        <v>295</v>
      </c>
      <c r="H17" s="37">
        <v>265</v>
      </c>
      <c r="I17" s="37"/>
      <c r="J17" s="37">
        <v>522</v>
      </c>
      <c r="K17" s="37">
        <v>263</v>
      </c>
      <c r="L17" s="37">
        <v>259</v>
      </c>
      <c r="M17" s="37"/>
      <c r="N17" s="37">
        <v>652</v>
      </c>
      <c r="O17" s="37">
        <v>324</v>
      </c>
      <c r="P17" s="37">
        <v>328</v>
      </c>
      <c r="Q17" s="37"/>
      <c r="R17" s="37">
        <v>619</v>
      </c>
      <c r="S17" s="37">
        <v>298</v>
      </c>
      <c r="T17" s="37">
        <v>321</v>
      </c>
      <c r="U17" s="37"/>
      <c r="V17" s="37">
        <v>560</v>
      </c>
      <c r="W17" s="37">
        <v>295</v>
      </c>
      <c r="X17" s="37">
        <v>265</v>
      </c>
      <c r="Y17" s="37"/>
      <c r="Z17" s="37">
        <v>629</v>
      </c>
      <c r="AA17" s="37">
        <v>330</v>
      </c>
      <c r="AB17" s="37">
        <v>299</v>
      </c>
    </row>
    <row r="18" spans="1:28" ht="15.95" customHeight="1" x14ac:dyDescent="0.25">
      <c r="A18" s="53" t="s">
        <v>54</v>
      </c>
      <c r="B18" s="121">
        <v>36692</v>
      </c>
      <c r="C18" s="121">
        <v>18733</v>
      </c>
      <c r="D18" s="121">
        <v>17959</v>
      </c>
      <c r="E18" s="121"/>
      <c r="F18" s="121">
        <v>6299</v>
      </c>
      <c r="G18" s="121">
        <v>3206</v>
      </c>
      <c r="H18" s="121">
        <v>3093</v>
      </c>
      <c r="I18" s="121"/>
      <c r="J18" s="121">
        <v>5409</v>
      </c>
      <c r="K18" s="121">
        <v>2705</v>
      </c>
      <c r="L18" s="121">
        <v>2704</v>
      </c>
      <c r="M18" s="121"/>
      <c r="N18" s="121">
        <v>6608</v>
      </c>
      <c r="O18" s="121">
        <v>3424</v>
      </c>
      <c r="P18" s="121">
        <v>3184</v>
      </c>
      <c r="Q18" s="121"/>
      <c r="R18" s="121">
        <v>6161</v>
      </c>
      <c r="S18" s="121">
        <v>3142</v>
      </c>
      <c r="T18" s="121">
        <v>3019</v>
      </c>
      <c r="U18" s="121"/>
      <c r="V18" s="121">
        <v>5969</v>
      </c>
      <c r="W18" s="121">
        <v>3090</v>
      </c>
      <c r="X18" s="121">
        <v>2879</v>
      </c>
      <c r="Y18" s="121"/>
      <c r="Z18" s="121">
        <v>6246</v>
      </c>
      <c r="AA18" s="121">
        <v>3166</v>
      </c>
      <c r="AB18" s="121">
        <v>3080</v>
      </c>
    </row>
    <row r="19" spans="1:28" ht="15.95" customHeight="1" x14ac:dyDescent="0.25">
      <c r="A19" s="53" t="s">
        <v>55</v>
      </c>
      <c r="B19" s="121">
        <v>17624</v>
      </c>
      <c r="C19" s="121">
        <v>8970</v>
      </c>
      <c r="D19" s="121">
        <v>8654</v>
      </c>
      <c r="E19" s="121"/>
      <c r="F19" s="121">
        <v>2946</v>
      </c>
      <c r="G19" s="121">
        <v>1493</v>
      </c>
      <c r="H19" s="121">
        <v>1453</v>
      </c>
      <c r="I19" s="121"/>
      <c r="J19" s="121">
        <v>2717</v>
      </c>
      <c r="K19" s="121">
        <v>1453</v>
      </c>
      <c r="L19" s="121">
        <v>1264</v>
      </c>
      <c r="M19" s="121"/>
      <c r="N19" s="121">
        <v>3222</v>
      </c>
      <c r="O19" s="121">
        <v>1627</v>
      </c>
      <c r="P19" s="121">
        <v>1595</v>
      </c>
      <c r="Q19" s="121"/>
      <c r="R19" s="121">
        <v>3040</v>
      </c>
      <c r="S19" s="121">
        <v>1492</v>
      </c>
      <c r="T19" s="121">
        <v>1548</v>
      </c>
      <c r="U19" s="121"/>
      <c r="V19" s="121">
        <v>2718</v>
      </c>
      <c r="W19" s="121">
        <v>1383</v>
      </c>
      <c r="X19" s="121">
        <v>1335</v>
      </c>
      <c r="Y19" s="121"/>
      <c r="Z19" s="121">
        <v>2981</v>
      </c>
      <c r="AA19" s="121">
        <v>1522</v>
      </c>
      <c r="AB19" s="121">
        <v>1459</v>
      </c>
    </row>
    <row r="20" spans="1:28" ht="15.95" customHeight="1" x14ac:dyDescent="0.25">
      <c r="A20" s="53" t="s">
        <v>56</v>
      </c>
      <c r="B20" s="121">
        <v>25442</v>
      </c>
      <c r="C20" s="121">
        <v>13038</v>
      </c>
      <c r="D20" s="121">
        <v>12404</v>
      </c>
      <c r="E20" s="121"/>
      <c r="F20" s="121">
        <v>4497</v>
      </c>
      <c r="G20" s="121">
        <v>2285</v>
      </c>
      <c r="H20" s="121">
        <v>2212</v>
      </c>
      <c r="I20" s="121"/>
      <c r="J20" s="121">
        <v>3863</v>
      </c>
      <c r="K20" s="121">
        <v>1946</v>
      </c>
      <c r="L20" s="121">
        <v>1917</v>
      </c>
      <c r="M20" s="121"/>
      <c r="N20" s="121">
        <v>4685</v>
      </c>
      <c r="O20" s="121">
        <v>2420</v>
      </c>
      <c r="P20" s="121">
        <v>2265</v>
      </c>
      <c r="Q20" s="121"/>
      <c r="R20" s="121">
        <v>4430</v>
      </c>
      <c r="S20" s="121">
        <v>2264</v>
      </c>
      <c r="T20" s="121">
        <v>2166</v>
      </c>
      <c r="U20" s="121"/>
      <c r="V20" s="121">
        <v>3954</v>
      </c>
      <c r="W20" s="121">
        <v>2045</v>
      </c>
      <c r="X20" s="121">
        <v>1909</v>
      </c>
      <c r="Y20" s="121"/>
      <c r="Z20" s="121">
        <v>4013</v>
      </c>
      <c r="AA20" s="121">
        <v>2078</v>
      </c>
      <c r="AB20" s="121">
        <v>1935</v>
      </c>
    </row>
    <row r="21" spans="1:28" ht="15.95" customHeight="1" x14ac:dyDescent="0.25">
      <c r="A21" s="53" t="s">
        <v>57</v>
      </c>
      <c r="B21" s="121">
        <v>8951</v>
      </c>
      <c r="C21" s="121">
        <v>4664</v>
      </c>
      <c r="D21" s="121">
        <v>4287</v>
      </c>
      <c r="E21" s="121"/>
      <c r="F21" s="121">
        <v>1572</v>
      </c>
      <c r="G21" s="37">
        <v>813</v>
      </c>
      <c r="H21" s="37">
        <v>759</v>
      </c>
      <c r="I21" s="121"/>
      <c r="J21" s="121">
        <v>1362</v>
      </c>
      <c r="K21" s="37">
        <v>701</v>
      </c>
      <c r="L21" s="37">
        <v>661</v>
      </c>
      <c r="M21" s="121"/>
      <c r="N21" s="121">
        <v>1622</v>
      </c>
      <c r="O21" s="37">
        <v>858</v>
      </c>
      <c r="P21" s="37">
        <v>764</v>
      </c>
      <c r="Q21" s="121"/>
      <c r="R21" s="121">
        <v>1470</v>
      </c>
      <c r="S21" s="37">
        <v>739</v>
      </c>
      <c r="T21" s="37">
        <v>731</v>
      </c>
      <c r="U21" s="121"/>
      <c r="V21" s="121">
        <v>1418</v>
      </c>
      <c r="W21" s="37">
        <v>756</v>
      </c>
      <c r="X21" s="37">
        <v>662</v>
      </c>
      <c r="Y21" s="121"/>
      <c r="Z21" s="121">
        <v>1507</v>
      </c>
      <c r="AA21" s="37">
        <v>797</v>
      </c>
      <c r="AB21" s="37">
        <v>710</v>
      </c>
    </row>
    <row r="22" spans="1:28" ht="15.95" customHeight="1" x14ac:dyDescent="0.25">
      <c r="A22" s="56" t="s">
        <v>58</v>
      </c>
      <c r="B22" s="121">
        <v>34711</v>
      </c>
      <c r="C22" s="121">
        <v>17902</v>
      </c>
      <c r="D22" s="121">
        <v>16809</v>
      </c>
      <c r="E22" s="121"/>
      <c r="F22" s="121">
        <v>5630</v>
      </c>
      <c r="G22" s="121">
        <v>2893</v>
      </c>
      <c r="H22" s="121">
        <v>2737</v>
      </c>
      <c r="I22" s="121"/>
      <c r="J22" s="121">
        <v>5036</v>
      </c>
      <c r="K22" s="121">
        <v>2550</v>
      </c>
      <c r="L22" s="121">
        <v>2486</v>
      </c>
      <c r="M22" s="121"/>
      <c r="N22" s="121">
        <v>6768</v>
      </c>
      <c r="O22" s="121">
        <v>3500</v>
      </c>
      <c r="P22" s="121">
        <v>3268</v>
      </c>
      <c r="Q22" s="121"/>
      <c r="R22" s="121">
        <v>5802</v>
      </c>
      <c r="S22" s="121">
        <v>3004</v>
      </c>
      <c r="T22" s="121">
        <v>2798</v>
      </c>
      <c r="U22" s="121"/>
      <c r="V22" s="121">
        <v>5696</v>
      </c>
      <c r="W22" s="121">
        <v>2969</v>
      </c>
      <c r="X22" s="121">
        <v>2727</v>
      </c>
      <c r="Y22" s="121"/>
      <c r="Z22" s="121">
        <v>5779</v>
      </c>
      <c r="AA22" s="121">
        <v>2986</v>
      </c>
      <c r="AB22" s="121">
        <v>2793</v>
      </c>
    </row>
    <row r="23" spans="1:28" ht="15.95" customHeight="1" x14ac:dyDescent="0.25">
      <c r="A23" s="53" t="s">
        <v>59</v>
      </c>
      <c r="B23" s="121">
        <v>9303</v>
      </c>
      <c r="C23" s="121">
        <v>4699</v>
      </c>
      <c r="D23" s="121">
        <v>4604</v>
      </c>
      <c r="E23" s="121"/>
      <c r="F23" s="121">
        <v>1489</v>
      </c>
      <c r="G23" s="37">
        <v>764</v>
      </c>
      <c r="H23" s="37">
        <v>725</v>
      </c>
      <c r="I23" s="121"/>
      <c r="J23" s="121">
        <v>1435</v>
      </c>
      <c r="K23" s="37">
        <v>728</v>
      </c>
      <c r="L23" s="37">
        <v>707</v>
      </c>
      <c r="M23" s="121"/>
      <c r="N23" s="121">
        <v>1695</v>
      </c>
      <c r="O23" s="37">
        <v>846</v>
      </c>
      <c r="P23" s="37">
        <v>849</v>
      </c>
      <c r="Q23" s="121"/>
      <c r="R23" s="121">
        <v>1616</v>
      </c>
      <c r="S23" s="37">
        <v>821</v>
      </c>
      <c r="T23" s="37">
        <v>795</v>
      </c>
      <c r="U23" s="121"/>
      <c r="V23" s="121">
        <v>1504</v>
      </c>
      <c r="W23" s="37">
        <v>782</v>
      </c>
      <c r="X23" s="37">
        <v>722</v>
      </c>
      <c r="Y23" s="121"/>
      <c r="Z23" s="121">
        <v>1564</v>
      </c>
      <c r="AA23" s="37">
        <v>758</v>
      </c>
      <c r="AB23" s="37">
        <v>806</v>
      </c>
    </row>
    <row r="24" spans="1:28" ht="15.95" customHeight="1" x14ac:dyDescent="0.25">
      <c r="A24" s="53" t="s">
        <v>60</v>
      </c>
      <c r="B24" s="121">
        <v>32212</v>
      </c>
      <c r="C24" s="121">
        <v>16236</v>
      </c>
      <c r="D24" s="121">
        <v>15976</v>
      </c>
      <c r="E24" s="121"/>
      <c r="F24" s="121">
        <v>5273</v>
      </c>
      <c r="G24" s="121">
        <v>2657</v>
      </c>
      <c r="H24" s="121">
        <v>2616</v>
      </c>
      <c r="I24" s="121"/>
      <c r="J24" s="121">
        <v>4889</v>
      </c>
      <c r="K24" s="121">
        <v>2525</v>
      </c>
      <c r="L24" s="121">
        <v>2364</v>
      </c>
      <c r="M24" s="121"/>
      <c r="N24" s="121">
        <v>5926</v>
      </c>
      <c r="O24" s="121">
        <v>2965</v>
      </c>
      <c r="P24" s="121">
        <v>2961</v>
      </c>
      <c r="Q24" s="121"/>
      <c r="R24" s="121">
        <v>5468</v>
      </c>
      <c r="S24" s="121">
        <v>2778</v>
      </c>
      <c r="T24" s="121">
        <v>2690</v>
      </c>
      <c r="U24" s="121"/>
      <c r="V24" s="121">
        <v>5086</v>
      </c>
      <c r="W24" s="121">
        <v>2546</v>
      </c>
      <c r="X24" s="121">
        <v>2540</v>
      </c>
      <c r="Y24" s="121"/>
      <c r="Z24" s="121">
        <v>5570</v>
      </c>
      <c r="AA24" s="121">
        <v>2765</v>
      </c>
      <c r="AB24" s="121">
        <v>2805</v>
      </c>
    </row>
    <row r="25" spans="1:28" ht="15.95" customHeight="1" x14ac:dyDescent="0.25">
      <c r="A25" s="53" t="s">
        <v>61</v>
      </c>
      <c r="B25" s="121">
        <v>8027</v>
      </c>
      <c r="C25" s="121">
        <v>4140</v>
      </c>
      <c r="D25" s="121">
        <v>3887</v>
      </c>
      <c r="E25" s="121"/>
      <c r="F25" s="121">
        <v>1279</v>
      </c>
      <c r="G25" s="37">
        <v>687</v>
      </c>
      <c r="H25" s="37">
        <v>592</v>
      </c>
      <c r="I25" s="121"/>
      <c r="J25" s="121">
        <v>1196</v>
      </c>
      <c r="K25" s="37">
        <v>627</v>
      </c>
      <c r="L25" s="37">
        <v>569</v>
      </c>
      <c r="M25" s="121"/>
      <c r="N25" s="121">
        <v>1482</v>
      </c>
      <c r="O25" s="37">
        <v>770</v>
      </c>
      <c r="P25" s="37">
        <v>712</v>
      </c>
      <c r="Q25" s="121"/>
      <c r="R25" s="121">
        <v>1490</v>
      </c>
      <c r="S25" s="37">
        <v>744</v>
      </c>
      <c r="T25" s="37">
        <v>746</v>
      </c>
      <c r="U25" s="121"/>
      <c r="V25" s="121">
        <v>1303</v>
      </c>
      <c r="W25" s="37">
        <v>666</v>
      </c>
      <c r="X25" s="37">
        <v>637</v>
      </c>
      <c r="Y25" s="121"/>
      <c r="Z25" s="121">
        <v>1277</v>
      </c>
      <c r="AA25" s="37">
        <v>646</v>
      </c>
      <c r="AB25" s="37">
        <v>631</v>
      </c>
    </row>
    <row r="26" spans="1:28" ht="15.95" customHeight="1" x14ac:dyDescent="0.25">
      <c r="A26" s="53" t="s">
        <v>62</v>
      </c>
      <c r="B26" s="121">
        <v>12481</v>
      </c>
      <c r="C26" s="121">
        <v>6388</v>
      </c>
      <c r="D26" s="121">
        <v>6093</v>
      </c>
      <c r="E26" s="121"/>
      <c r="F26" s="121">
        <v>2125</v>
      </c>
      <c r="G26" s="121">
        <v>1063</v>
      </c>
      <c r="H26" s="37">
        <v>1062</v>
      </c>
      <c r="I26" s="121"/>
      <c r="J26" s="121">
        <v>1852</v>
      </c>
      <c r="K26" s="37">
        <v>922</v>
      </c>
      <c r="L26" s="37">
        <v>930</v>
      </c>
      <c r="M26" s="121"/>
      <c r="N26" s="121">
        <v>2299</v>
      </c>
      <c r="O26" s="121">
        <v>1178</v>
      </c>
      <c r="P26" s="121">
        <v>1121</v>
      </c>
      <c r="Q26" s="121"/>
      <c r="R26" s="121">
        <v>2144</v>
      </c>
      <c r="S26" s="121">
        <v>1098</v>
      </c>
      <c r="T26" s="37">
        <v>1046</v>
      </c>
      <c r="U26" s="121"/>
      <c r="V26" s="121">
        <v>1967</v>
      </c>
      <c r="W26" s="121">
        <v>1033</v>
      </c>
      <c r="X26" s="37">
        <v>934</v>
      </c>
      <c r="Y26" s="121"/>
      <c r="Z26" s="121">
        <v>2094</v>
      </c>
      <c r="AA26" s="121">
        <v>1094</v>
      </c>
      <c r="AB26" s="121">
        <v>1000</v>
      </c>
    </row>
    <row r="27" spans="1:28" ht="15.95" customHeight="1" x14ac:dyDescent="0.25">
      <c r="A27" s="53" t="s">
        <v>63</v>
      </c>
      <c r="B27" s="121">
        <v>7443</v>
      </c>
      <c r="C27" s="121">
        <v>3812</v>
      </c>
      <c r="D27" s="121">
        <v>3631</v>
      </c>
      <c r="E27" s="121"/>
      <c r="F27" s="121">
        <v>1200</v>
      </c>
      <c r="G27" s="37">
        <v>603</v>
      </c>
      <c r="H27" s="37">
        <v>597</v>
      </c>
      <c r="I27" s="121"/>
      <c r="J27" s="121">
        <v>1127</v>
      </c>
      <c r="K27" s="37">
        <v>580</v>
      </c>
      <c r="L27" s="37">
        <v>547</v>
      </c>
      <c r="M27" s="121"/>
      <c r="N27" s="121">
        <v>1315</v>
      </c>
      <c r="O27" s="37">
        <v>636</v>
      </c>
      <c r="P27" s="37">
        <v>679</v>
      </c>
      <c r="Q27" s="121"/>
      <c r="R27" s="121">
        <v>1370</v>
      </c>
      <c r="S27" s="37">
        <v>719</v>
      </c>
      <c r="T27" s="37">
        <v>651</v>
      </c>
      <c r="U27" s="121"/>
      <c r="V27" s="121">
        <v>1189</v>
      </c>
      <c r="W27" s="37">
        <v>614</v>
      </c>
      <c r="X27" s="37">
        <v>575</v>
      </c>
      <c r="Y27" s="121"/>
      <c r="Z27" s="121">
        <v>1242</v>
      </c>
      <c r="AA27" s="37">
        <v>660</v>
      </c>
      <c r="AB27" s="37">
        <v>582</v>
      </c>
    </row>
    <row r="28" spans="1:28" ht="15.95" customHeight="1" x14ac:dyDescent="0.25">
      <c r="A28" s="53" t="s">
        <v>64</v>
      </c>
      <c r="B28" s="121">
        <v>11071</v>
      </c>
      <c r="C28" s="121">
        <v>5670</v>
      </c>
      <c r="D28" s="121">
        <v>5401</v>
      </c>
      <c r="E28" s="121"/>
      <c r="F28" s="121">
        <v>1823</v>
      </c>
      <c r="G28" s="37">
        <v>918</v>
      </c>
      <c r="H28" s="37">
        <v>905</v>
      </c>
      <c r="I28" s="121"/>
      <c r="J28" s="121">
        <v>1738</v>
      </c>
      <c r="K28" s="37">
        <v>864</v>
      </c>
      <c r="L28" s="37">
        <v>874</v>
      </c>
      <c r="M28" s="121"/>
      <c r="N28" s="121">
        <v>1914</v>
      </c>
      <c r="O28" s="37">
        <v>996</v>
      </c>
      <c r="P28" s="37">
        <v>918</v>
      </c>
      <c r="Q28" s="121"/>
      <c r="R28" s="121">
        <v>2011</v>
      </c>
      <c r="S28" s="37">
        <v>1009</v>
      </c>
      <c r="T28" s="37">
        <v>1002</v>
      </c>
      <c r="U28" s="121"/>
      <c r="V28" s="121">
        <v>1756</v>
      </c>
      <c r="W28" s="37">
        <v>894</v>
      </c>
      <c r="X28" s="37">
        <v>862</v>
      </c>
      <c r="Y28" s="121"/>
      <c r="Z28" s="121">
        <v>1829</v>
      </c>
      <c r="AA28" s="37">
        <v>989</v>
      </c>
      <c r="AB28" s="37">
        <v>840</v>
      </c>
    </row>
    <row r="29" spans="1:28" ht="15.95" customHeight="1" x14ac:dyDescent="0.25">
      <c r="A29" s="53" t="s">
        <v>65</v>
      </c>
      <c r="B29" s="121">
        <v>6585</v>
      </c>
      <c r="C29" s="121">
        <v>3335</v>
      </c>
      <c r="D29" s="121">
        <v>3250</v>
      </c>
      <c r="E29" s="121"/>
      <c r="F29" s="121">
        <v>1071</v>
      </c>
      <c r="G29" s="37">
        <v>538</v>
      </c>
      <c r="H29" s="37">
        <v>533</v>
      </c>
      <c r="I29" s="121"/>
      <c r="J29" s="37">
        <v>967</v>
      </c>
      <c r="K29" s="37">
        <v>495</v>
      </c>
      <c r="L29" s="37">
        <v>472</v>
      </c>
      <c r="M29" s="121"/>
      <c r="N29" s="121">
        <v>1254</v>
      </c>
      <c r="O29" s="37">
        <v>635</v>
      </c>
      <c r="P29" s="37">
        <v>619</v>
      </c>
      <c r="Q29" s="121"/>
      <c r="R29" s="121">
        <v>1169</v>
      </c>
      <c r="S29" s="37">
        <v>574</v>
      </c>
      <c r="T29" s="37">
        <v>595</v>
      </c>
      <c r="U29" s="121"/>
      <c r="V29" s="121">
        <v>1018</v>
      </c>
      <c r="W29" s="37">
        <v>527</v>
      </c>
      <c r="X29" s="37">
        <v>491</v>
      </c>
      <c r="Y29" s="121"/>
      <c r="Z29" s="121">
        <v>1106</v>
      </c>
      <c r="AA29" s="37">
        <v>566</v>
      </c>
      <c r="AB29" s="37">
        <v>540</v>
      </c>
    </row>
    <row r="30" spans="1:28" ht="15.95" customHeight="1" x14ac:dyDescent="0.25">
      <c r="A30" s="53" t="s">
        <v>66</v>
      </c>
      <c r="B30" s="121">
        <v>13486</v>
      </c>
      <c r="C30" s="121">
        <v>6876</v>
      </c>
      <c r="D30" s="121">
        <v>6610</v>
      </c>
      <c r="E30" s="121"/>
      <c r="F30" s="121">
        <v>2264</v>
      </c>
      <c r="G30" s="121">
        <v>1187</v>
      </c>
      <c r="H30" s="121">
        <v>1077</v>
      </c>
      <c r="I30" s="121"/>
      <c r="J30" s="121">
        <v>1984</v>
      </c>
      <c r="K30" s="121">
        <v>1001</v>
      </c>
      <c r="L30" s="37">
        <v>983</v>
      </c>
      <c r="M30" s="121"/>
      <c r="N30" s="121">
        <v>2512</v>
      </c>
      <c r="O30" s="121">
        <v>1317</v>
      </c>
      <c r="P30" s="121">
        <v>1195</v>
      </c>
      <c r="Q30" s="121"/>
      <c r="R30" s="121">
        <v>2353</v>
      </c>
      <c r="S30" s="121">
        <v>1193</v>
      </c>
      <c r="T30" s="121">
        <v>1160</v>
      </c>
      <c r="U30" s="121"/>
      <c r="V30" s="121">
        <v>2104</v>
      </c>
      <c r="W30" s="121">
        <v>1042</v>
      </c>
      <c r="X30" s="121">
        <v>1062</v>
      </c>
      <c r="Y30" s="121"/>
      <c r="Z30" s="121">
        <v>2269</v>
      </c>
      <c r="AA30" s="121">
        <v>1136</v>
      </c>
      <c r="AB30" s="121">
        <v>1133</v>
      </c>
    </row>
    <row r="31" spans="1:28" ht="15.95" customHeight="1" x14ac:dyDescent="0.25">
      <c r="A31" s="53" t="s">
        <v>67</v>
      </c>
      <c r="B31" s="121">
        <v>13754</v>
      </c>
      <c r="C31" s="121">
        <v>7111</v>
      </c>
      <c r="D31" s="121">
        <v>6643</v>
      </c>
      <c r="E31" s="121"/>
      <c r="F31" s="121">
        <v>2211</v>
      </c>
      <c r="G31" s="121">
        <v>1154</v>
      </c>
      <c r="H31" s="121">
        <v>1057</v>
      </c>
      <c r="I31" s="121"/>
      <c r="J31" s="121">
        <v>1916</v>
      </c>
      <c r="K31" s="37">
        <v>988</v>
      </c>
      <c r="L31" s="37">
        <v>928</v>
      </c>
      <c r="M31" s="121"/>
      <c r="N31" s="121">
        <v>2682</v>
      </c>
      <c r="O31" s="121">
        <v>1383</v>
      </c>
      <c r="P31" s="121">
        <v>1299</v>
      </c>
      <c r="Q31" s="121"/>
      <c r="R31" s="121">
        <v>2464</v>
      </c>
      <c r="S31" s="121">
        <v>1235</v>
      </c>
      <c r="T31" s="121">
        <v>1229</v>
      </c>
      <c r="U31" s="121"/>
      <c r="V31" s="121">
        <v>2186</v>
      </c>
      <c r="W31" s="121">
        <v>1160</v>
      </c>
      <c r="X31" s="121">
        <v>1026</v>
      </c>
      <c r="Y31" s="121"/>
      <c r="Z31" s="121">
        <v>2295</v>
      </c>
      <c r="AA31" s="121">
        <v>1191</v>
      </c>
      <c r="AB31" s="121">
        <v>1104</v>
      </c>
    </row>
    <row r="32" spans="1:28" ht="15.95" customHeight="1" x14ac:dyDescent="0.25">
      <c r="A32" s="53" t="s">
        <v>68</v>
      </c>
      <c r="B32" s="121">
        <v>7751</v>
      </c>
      <c r="C32" s="121">
        <v>4004</v>
      </c>
      <c r="D32" s="121">
        <v>3747</v>
      </c>
      <c r="E32" s="121"/>
      <c r="F32" s="121">
        <v>1265</v>
      </c>
      <c r="G32" s="37">
        <v>651</v>
      </c>
      <c r="H32" s="37">
        <v>614</v>
      </c>
      <c r="I32" s="121"/>
      <c r="J32" s="121">
        <v>1192</v>
      </c>
      <c r="K32" s="37">
        <v>643</v>
      </c>
      <c r="L32" s="37">
        <v>549</v>
      </c>
      <c r="M32" s="121"/>
      <c r="N32" s="121">
        <v>1410</v>
      </c>
      <c r="O32" s="37">
        <v>718</v>
      </c>
      <c r="P32" s="37">
        <v>692</v>
      </c>
      <c r="Q32" s="121"/>
      <c r="R32" s="121">
        <v>1422</v>
      </c>
      <c r="S32" s="37">
        <v>755</v>
      </c>
      <c r="T32" s="37">
        <v>667</v>
      </c>
      <c r="U32" s="121"/>
      <c r="V32" s="121">
        <v>1185</v>
      </c>
      <c r="W32" s="37">
        <v>596</v>
      </c>
      <c r="X32" s="37">
        <v>589</v>
      </c>
      <c r="Y32" s="121"/>
      <c r="Z32" s="121">
        <v>1277</v>
      </c>
      <c r="AA32" s="37">
        <v>641</v>
      </c>
      <c r="AB32" s="37">
        <v>636</v>
      </c>
    </row>
    <row r="33" spans="1:28" ht="15.95" customHeight="1" x14ac:dyDescent="0.25">
      <c r="A33" s="53" t="s">
        <v>479</v>
      </c>
      <c r="B33" s="121">
        <v>8586</v>
      </c>
      <c r="C33" s="121">
        <v>4446</v>
      </c>
      <c r="D33" s="121">
        <v>4140</v>
      </c>
      <c r="E33" s="121"/>
      <c r="F33" s="121">
        <v>1361</v>
      </c>
      <c r="G33" s="37">
        <v>710</v>
      </c>
      <c r="H33" s="37">
        <v>651</v>
      </c>
      <c r="I33" s="121"/>
      <c r="J33" s="121">
        <v>1252</v>
      </c>
      <c r="K33" s="37">
        <v>642</v>
      </c>
      <c r="L33" s="37">
        <v>610</v>
      </c>
      <c r="M33" s="121"/>
      <c r="N33" s="121">
        <v>1635</v>
      </c>
      <c r="O33" s="37">
        <v>862</v>
      </c>
      <c r="P33" s="37">
        <v>773</v>
      </c>
      <c r="Q33" s="121"/>
      <c r="R33" s="121">
        <v>1606</v>
      </c>
      <c r="S33" s="37">
        <v>817</v>
      </c>
      <c r="T33" s="37">
        <v>789</v>
      </c>
      <c r="U33" s="121"/>
      <c r="V33" s="121">
        <v>1363</v>
      </c>
      <c r="W33" s="37">
        <v>703</v>
      </c>
      <c r="X33" s="37">
        <v>660</v>
      </c>
      <c r="Y33" s="121"/>
      <c r="Z33" s="121">
        <v>1369</v>
      </c>
      <c r="AA33" s="37">
        <v>712</v>
      </c>
      <c r="AB33" s="37">
        <v>657</v>
      </c>
    </row>
    <row r="34" spans="1:28" ht="15.95" customHeight="1" x14ac:dyDescent="0.25">
      <c r="A34" s="53" t="s">
        <v>69</v>
      </c>
      <c r="B34" s="121">
        <v>2850</v>
      </c>
      <c r="C34" s="121">
        <v>1502</v>
      </c>
      <c r="D34" s="121">
        <v>1348</v>
      </c>
      <c r="E34" s="121"/>
      <c r="F34" s="37">
        <v>492</v>
      </c>
      <c r="G34" s="37">
        <v>274</v>
      </c>
      <c r="H34" s="37">
        <v>218</v>
      </c>
      <c r="I34" s="37"/>
      <c r="J34" s="37">
        <v>430</v>
      </c>
      <c r="K34" s="37">
        <v>210</v>
      </c>
      <c r="L34" s="37">
        <v>220</v>
      </c>
      <c r="M34" s="37"/>
      <c r="N34" s="37">
        <v>538</v>
      </c>
      <c r="O34" s="37">
        <v>297</v>
      </c>
      <c r="P34" s="37">
        <v>241</v>
      </c>
      <c r="Q34" s="37"/>
      <c r="R34" s="37">
        <v>492</v>
      </c>
      <c r="S34" s="37">
        <v>253</v>
      </c>
      <c r="T34" s="37">
        <v>239</v>
      </c>
      <c r="U34" s="37"/>
      <c r="V34" s="37">
        <v>430</v>
      </c>
      <c r="W34" s="37">
        <v>217</v>
      </c>
      <c r="X34" s="37">
        <v>213</v>
      </c>
      <c r="Y34" s="37"/>
      <c r="Z34" s="37">
        <v>468</v>
      </c>
      <c r="AA34" s="37">
        <v>251</v>
      </c>
      <c r="AB34" s="37">
        <v>217</v>
      </c>
    </row>
    <row r="35" spans="1:28" ht="15.95" customHeight="1" x14ac:dyDescent="0.25">
      <c r="A35" s="53" t="s">
        <v>70</v>
      </c>
      <c r="B35" s="121">
        <v>25737</v>
      </c>
      <c r="C35" s="121">
        <v>13292</v>
      </c>
      <c r="D35" s="121">
        <v>12445</v>
      </c>
      <c r="E35" s="121"/>
      <c r="F35" s="121">
        <v>4224</v>
      </c>
      <c r="G35" s="121">
        <v>2219</v>
      </c>
      <c r="H35" s="121">
        <v>2005</v>
      </c>
      <c r="I35" s="121"/>
      <c r="J35" s="121">
        <v>4144</v>
      </c>
      <c r="K35" s="121">
        <v>2143</v>
      </c>
      <c r="L35" s="121">
        <v>2001</v>
      </c>
      <c r="M35" s="121"/>
      <c r="N35" s="121">
        <v>4766</v>
      </c>
      <c r="O35" s="121">
        <v>2440</v>
      </c>
      <c r="P35" s="121">
        <v>2326</v>
      </c>
      <c r="Q35" s="121"/>
      <c r="R35" s="121">
        <v>4643</v>
      </c>
      <c r="S35" s="121">
        <v>2398</v>
      </c>
      <c r="T35" s="121">
        <v>2245</v>
      </c>
      <c r="U35" s="121"/>
      <c r="V35" s="121">
        <v>3913</v>
      </c>
      <c r="W35" s="121">
        <v>1996</v>
      </c>
      <c r="X35" s="121">
        <v>1917</v>
      </c>
      <c r="Y35" s="121"/>
      <c r="Z35" s="121">
        <v>4047</v>
      </c>
      <c r="AA35" s="121">
        <v>2096</v>
      </c>
      <c r="AB35" s="121">
        <v>1951</v>
      </c>
    </row>
    <row r="36" spans="1:28" ht="15.95" customHeight="1" x14ac:dyDescent="0.25">
      <c r="A36" s="53" t="s">
        <v>71</v>
      </c>
      <c r="B36" s="121">
        <v>20450</v>
      </c>
      <c r="C36" s="121">
        <v>10449</v>
      </c>
      <c r="D36" s="121">
        <v>10001</v>
      </c>
      <c r="E36" s="121"/>
      <c r="F36" s="121">
        <v>3393</v>
      </c>
      <c r="G36" s="121">
        <v>1712</v>
      </c>
      <c r="H36" s="121">
        <v>1681</v>
      </c>
      <c r="I36" s="121"/>
      <c r="J36" s="121">
        <v>3052</v>
      </c>
      <c r="K36" s="121">
        <v>1529</v>
      </c>
      <c r="L36" s="121">
        <v>1523</v>
      </c>
      <c r="M36" s="121"/>
      <c r="N36" s="121">
        <v>3788</v>
      </c>
      <c r="O36" s="121">
        <v>1950</v>
      </c>
      <c r="P36" s="121">
        <v>1838</v>
      </c>
      <c r="Q36" s="121"/>
      <c r="R36" s="121">
        <v>3598</v>
      </c>
      <c r="S36" s="121">
        <v>1826</v>
      </c>
      <c r="T36" s="121">
        <v>1772</v>
      </c>
      <c r="U36" s="121"/>
      <c r="V36" s="121">
        <v>3343</v>
      </c>
      <c r="W36" s="121">
        <v>1724</v>
      </c>
      <c r="X36" s="121">
        <v>1619</v>
      </c>
      <c r="Y36" s="121"/>
      <c r="Z36" s="121">
        <v>3276</v>
      </c>
      <c r="AA36" s="121">
        <v>1708</v>
      </c>
      <c r="AB36" s="121">
        <v>1568</v>
      </c>
    </row>
    <row r="37" spans="1:28" ht="15.95" customHeight="1" thickBot="1" x14ac:dyDescent="0.3">
      <c r="A37" s="49" t="s">
        <v>72</v>
      </c>
      <c r="B37" s="121">
        <v>3148</v>
      </c>
      <c r="C37" s="121">
        <v>1589</v>
      </c>
      <c r="D37" s="121">
        <v>1559</v>
      </c>
      <c r="E37" s="121"/>
      <c r="F37" s="37">
        <v>558</v>
      </c>
      <c r="G37" s="37">
        <v>275</v>
      </c>
      <c r="H37" s="37">
        <v>283</v>
      </c>
      <c r="I37" s="37"/>
      <c r="J37" s="37">
        <v>503</v>
      </c>
      <c r="K37" s="37">
        <v>270</v>
      </c>
      <c r="L37" s="37">
        <v>233</v>
      </c>
      <c r="M37" s="37"/>
      <c r="N37" s="37">
        <v>637</v>
      </c>
      <c r="O37" s="37">
        <v>329</v>
      </c>
      <c r="P37" s="37">
        <v>308</v>
      </c>
      <c r="Q37" s="37"/>
      <c r="R37" s="37">
        <v>493</v>
      </c>
      <c r="S37" s="37">
        <v>244</v>
      </c>
      <c r="T37" s="37">
        <v>249</v>
      </c>
      <c r="U37" s="37"/>
      <c r="V37" s="37">
        <v>482</v>
      </c>
      <c r="W37" s="37">
        <v>234</v>
      </c>
      <c r="X37" s="37">
        <v>248</v>
      </c>
      <c r="Y37" s="37"/>
      <c r="Z37" s="37">
        <v>475</v>
      </c>
      <c r="AA37" s="37">
        <v>237</v>
      </c>
      <c r="AB37" s="37">
        <v>238</v>
      </c>
    </row>
    <row r="38" spans="1:28" ht="15" customHeight="1" x14ac:dyDescent="0.25">
      <c r="A38" s="257" t="s">
        <v>565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C2:AD3"/>
    <mergeCell ref="A3:AB3"/>
    <mergeCell ref="A4:AB4"/>
    <mergeCell ref="A1:AB1"/>
    <mergeCell ref="A2:AB2"/>
    <mergeCell ref="A39:AB39"/>
    <mergeCell ref="A38:AB38"/>
    <mergeCell ref="A5:AB5"/>
    <mergeCell ref="A7:A8"/>
    <mergeCell ref="B7:D7"/>
    <mergeCell ref="F7:H7"/>
    <mergeCell ref="J7:L7"/>
    <mergeCell ref="N7:P7"/>
    <mergeCell ref="R7:T7"/>
    <mergeCell ref="V7:X7"/>
    <mergeCell ref="Z7:AB7"/>
  </mergeCells>
  <hyperlinks>
    <hyperlink ref="AC2" r:id="rId1" location="INDICE!A1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0"/>
  <sheetViews>
    <sheetView showGridLines="0" zoomScale="95" zoomScaleNormal="95" zoomScaleSheetLayoutView="100" workbookViewId="0">
      <selection activeCell="A40" sqref="A40:AB4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202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73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+'C19'!B9/('C19'!B9+'C21'!B9+'C23'!B9)*100</f>
        <v>93.272759118973596</v>
      </c>
      <c r="C9" s="191">
        <f>+'C19'!C9/('C19'!C9+'C21'!C9+'C23'!C9)*100</f>
        <v>92.699644716326858</v>
      </c>
      <c r="D9" s="191">
        <f>+'C19'!D9/('C19'!D9+'C21'!D9+'C23'!D9)*100</f>
        <v>93.878773682645786</v>
      </c>
      <c r="E9" s="191"/>
      <c r="F9" s="191">
        <f>+'C19'!F9/('C19'!F9+'C21'!F9+'C23'!F9)*100</f>
        <v>99.530805753581987</v>
      </c>
      <c r="G9" s="191">
        <f>+'C19'!G9/('C19'!G9+'C21'!G9+'C23'!G9)*100</f>
        <v>99.44749870080139</v>
      </c>
      <c r="H9" s="191">
        <f>+'C19'!H9/('C19'!H9+'C21'!H9+'C23'!H9)*100</f>
        <v>99.618232964004832</v>
      </c>
      <c r="I9" s="191"/>
      <c r="J9" s="191">
        <f>+'C19'!J9/('C19'!J9+'C21'!J9+'C23'!J9)*100</f>
        <v>88.743637526771053</v>
      </c>
      <c r="K9" s="191">
        <f>+'C19'!K9/('C19'!K9+'C21'!K9+'C23'!K9)*100</f>
        <v>88.083631242552272</v>
      </c>
      <c r="L9" s="191">
        <f>+'C19'!L9/('C19'!L9+'C21'!L9+'C23'!L9)*100</f>
        <v>89.44028357440969</v>
      </c>
      <c r="M9" s="191"/>
      <c r="N9" s="191">
        <f>+'C19'!N9/('C19'!N9+'C21'!N9+'C23'!N9)*100</f>
        <v>90.349276310503541</v>
      </c>
      <c r="O9" s="191">
        <f>+'C19'!O9/('C19'!O9+'C21'!O9+'C23'!O9)*100</f>
        <v>89.66190867316358</v>
      </c>
      <c r="P9" s="191">
        <f>+'C19'!P9/('C19'!P9+'C21'!P9+'C23'!P9)*100</f>
        <v>91.085179199543688</v>
      </c>
      <c r="Q9" s="191"/>
      <c r="R9" s="191">
        <f>+'C19'!R9/('C19'!R9+'C21'!R9+'C23'!R9)*100</f>
        <v>93.493194088869728</v>
      </c>
      <c r="S9" s="191">
        <f>+'C19'!S9/('C19'!S9+'C21'!S9+'C23'!S9)*100</f>
        <v>92.816733660860507</v>
      </c>
      <c r="T9" s="191">
        <f>+'C19'!T9/('C19'!T9+'C21'!T9+'C23'!T9)*100</f>
        <v>94.19948186528498</v>
      </c>
      <c r="U9" s="191"/>
      <c r="V9" s="191">
        <f>+'C19'!V9/('C19'!V9+'C21'!V9+'C23'!V9)*100</f>
        <v>92.496680855723298</v>
      </c>
      <c r="W9" s="191">
        <f>+'C19'!W9/('C19'!W9+'C21'!W9+'C23'!W9)*100</f>
        <v>91.724669252430786</v>
      </c>
      <c r="X9" s="191">
        <f>+'C19'!X9/('C19'!X9+'C21'!X9+'C23'!X9)*100</f>
        <v>93.31714616448798</v>
      </c>
      <c r="Y9" s="191"/>
      <c r="Z9" s="191">
        <f>+'C19'!Z9/('C19'!Z9+'C21'!Z9+'C23'!Z9)*100</f>
        <v>95.597788806843397</v>
      </c>
      <c r="AA9" s="191">
        <f>+'C19'!AA9/('C19'!AA9+'C21'!AA9+'C23'!AA9)*100</f>
        <v>95.118381853342399</v>
      </c>
      <c r="AB9" s="191">
        <f>+'C19'!AB9/('C19'!AB9+'C21'!AB9+'C23'!AB9)*100</f>
        <v>96.106199595377333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+'C19'!B11/('C19'!B11+'C21'!B11+'C23'!B11)*100</f>
        <v>90.320253894979814</v>
      </c>
      <c r="C11" s="99">
        <f>+'C19'!C11/('C19'!C11+'C21'!C11+'C23'!C11)*100</f>
        <v>89.425661338237376</v>
      </c>
      <c r="D11" s="99">
        <f>+'C19'!D11/('C19'!D11+'C21'!D11+'C23'!D11)*100</f>
        <v>91.250919793966162</v>
      </c>
      <c r="E11" s="99"/>
      <c r="F11" s="99">
        <f>+'C19'!F11/('C19'!F11+'C21'!F11+'C23'!F11)*100</f>
        <v>98.679332715477301</v>
      </c>
      <c r="G11" s="99">
        <f>+'C19'!G11/('C19'!G11+'C21'!G11+'C23'!G11)*100</f>
        <v>98.20276497695852</v>
      </c>
      <c r="H11" s="99">
        <f>+'C19'!H11/('C19'!H11+'C21'!H11+'C23'!H11)*100</f>
        <v>99.16123019571296</v>
      </c>
      <c r="I11" s="99"/>
      <c r="J11" s="99">
        <f>+'C19'!J11/('C19'!J11+'C21'!J11+'C23'!J11)*100</f>
        <v>84.837625979843224</v>
      </c>
      <c r="K11" s="99">
        <f>+'C19'!K11/('C19'!K11+'C21'!K11+'C23'!K11)*100</f>
        <v>84.334763948497866</v>
      </c>
      <c r="L11" s="99">
        <f>+'C19'!L11/('C19'!L11+'C21'!L11+'C23'!L11)*100</f>
        <v>85.386416861826703</v>
      </c>
      <c r="M11" s="99"/>
      <c r="N11" s="99">
        <f>+'C19'!N11/('C19'!N11+'C21'!N11+'C23'!N11)*100</f>
        <v>85.83223869393882</v>
      </c>
      <c r="O11" s="99">
        <f>+'C19'!O11/('C19'!O11+'C21'!O11+'C23'!O11)*100</f>
        <v>84.586884031122636</v>
      </c>
      <c r="P11" s="99">
        <f>+'C19'!P11/('C19'!P11+'C21'!P11+'C23'!P11)*100</f>
        <v>87.110266159695811</v>
      </c>
      <c r="Q11" s="99"/>
      <c r="R11" s="99">
        <f>+'C19'!R11/('C19'!R11+'C21'!R11+'C23'!R11)*100</f>
        <v>87.812230835486645</v>
      </c>
      <c r="S11" s="99">
        <f>+'C19'!S11/('C19'!S11+'C21'!S11+'C23'!S11)*100</f>
        <v>86.379163108454321</v>
      </c>
      <c r="T11" s="99">
        <f>+'C19'!T11/('C19'!T11+'C21'!T11+'C23'!T11)*100</f>
        <v>89.270199826238056</v>
      </c>
      <c r="U11" s="99"/>
      <c r="V11" s="99">
        <f>+'C19'!V11/('C19'!V11+'C21'!V11+'C23'!V11)*100</f>
        <v>90.185856754306442</v>
      </c>
      <c r="W11" s="99">
        <f>+'C19'!W11/('C19'!W11+'C21'!W11+'C23'!W11)*100</f>
        <v>89.5017793594306</v>
      </c>
      <c r="X11" s="99">
        <f>+'C19'!X11/('C19'!X11+'C21'!X11+'C23'!X11)*100</f>
        <v>90.896487985212573</v>
      </c>
      <c r="Y11" s="99"/>
      <c r="Z11" s="99">
        <f>+'C19'!Z11/('C19'!Z11+'C21'!Z11+'C23'!Z11)*100</f>
        <v>95.703638754932058</v>
      </c>
      <c r="AA11" s="99">
        <f>+'C19'!AA11/('C19'!AA11+'C21'!AA11+'C23'!AA11)*100</f>
        <v>94.891443167305241</v>
      </c>
      <c r="AB11" s="99">
        <f>+'C19'!AB11/('C19'!AB11+'C21'!AB11+'C23'!AB11)*100</f>
        <v>96.565747853592413</v>
      </c>
    </row>
    <row r="12" spans="1:31" ht="15.95" customHeight="1" x14ac:dyDescent="0.25">
      <c r="A12" s="53" t="s">
        <v>48</v>
      </c>
      <c r="B12" s="99">
        <f>+'C19'!B12/('C19'!B12+'C21'!B12+'C23'!B12)*100</f>
        <v>91.696818232683057</v>
      </c>
      <c r="C12" s="99">
        <f>+'C19'!C12/('C19'!C12+'C21'!C12+'C23'!C12)*100</f>
        <v>90.799618180483151</v>
      </c>
      <c r="D12" s="99">
        <f>+'C19'!D12/('C19'!D12+'C21'!D12+'C23'!D12)*100</f>
        <v>92.623199393479908</v>
      </c>
      <c r="E12" s="99"/>
      <c r="F12" s="99">
        <f>+'C19'!F12/('C19'!F12+'C21'!F12+'C23'!F12)*100</f>
        <v>99.351117519826957</v>
      </c>
      <c r="G12" s="99">
        <f>+'C19'!G12/('C19'!G12+'C21'!G12+'C23'!G12)*100</f>
        <v>99.280575539568346</v>
      </c>
      <c r="H12" s="99">
        <f>+'C19'!H12/('C19'!H12+'C21'!H12+'C23'!H12)*100</f>
        <v>99.421965317919074</v>
      </c>
      <c r="I12" s="99"/>
      <c r="J12" s="99">
        <f>+'C19'!J12/('C19'!J12+'C21'!J12+'C23'!J12)*100</f>
        <v>88.544668587896254</v>
      </c>
      <c r="K12" s="99">
        <f>+'C19'!K12/('C19'!K12+'C21'!K12+'C23'!K12)*100</f>
        <v>87.197392923649915</v>
      </c>
      <c r="L12" s="99">
        <f>+'C19'!L12/('C19'!L12+'C21'!L12+'C23'!L12)*100</f>
        <v>89.980158730158735</v>
      </c>
      <c r="M12" s="99"/>
      <c r="N12" s="99">
        <f>+'C19'!N12/('C19'!N12+'C21'!N12+'C23'!N12)*100</f>
        <v>87.909073094258289</v>
      </c>
      <c r="O12" s="99">
        <f>+'C19'!O12/('C19'!O12+'C21'!O12+'C23'!O12)*100</f>
        <v>87.317448116833205</v>
      </c>
      <c r="P12" s="99">
        <f>+'C19'!P12/('C19'!P12+'C21'!P12+'C23'!P12)*100</f>
        <v>88.52459016393442</v>
      </c>
      <c r="Q12" s="99"/>
      <c r="R12" s="99">
        <f>+'C19'!R12/('C19'!R12+'C21'!R12+'C23'!R12)*100</f>
        <v>92.392260334212835</v>
      </c>
      <c r="S12" s="99">
        <f>+'C19'!S12/('C19'!S12+'C21'!S12+'C23'!S12)*100</f>
        <v>91.840277777777786</v>
      </c>
      <c r="T12" s="99">
        <f>+'C19'!T12/('C19'!T12+'C21'!T12+'C23'!T12)*100</f>
        <v>92.959001782531189</v>
      </c>
      <c r="U12" s="99"/>
      <c r="V12" s="99">
        <f>+'C19'!V12/('C19'!V12+'C21'!V12+'C23'!V12)*100</f>
        <v>89.263733758832913</v>
      </c>
      <c r="W12" s="99">
        <f>+'C19'!W12/('C19'!W12+'C21'!W12+'C23'!W12)*100</f>
        <v>87.50561797752809</v>
      </c>
      <c r="X12" s="99">
        <f>+'C19'!X12/('C19'!X12+'C21'!X12+'C23'!X12)*100</f>
        <v>91.073080481036072</v>
      </c>
      <c r="Y12" s="99"/>
      <c r="Z12" s="99">
        <f>+'C19'!Z12/('C19'!Z12+'C21'!Z12+'C23'!Z12)*100</f>
        <v>93.522267206477736</v>
      </c>
      <c r="AA12" s="99">
        <f>+'C19'!AA12/('C19'!AA12+'C21'!AA12+'C23'!AA12)*100</f>
        <v>92.594235033259423</v>
      </c>
      <c r="AB12" s="99">
        <f>+'C19'!AB12/('C19'!AB12+'C21'!AB12+'C23'!AB12)*100</f>
        <v>94.47740757644911</v>
      </c>
    </row>
    <row r="13" spans="1:31" ht="15.95" customHeight="1" x14ac:dyDescent="0.25">
      <c r="A13" s="53" t="s">
        <v>49</v>
      </c>
      <c r="B13" s="99">
        <f>+'C19'!B13/('C19'!B13+'C21'!B13+'C23'!B13)*100</f>
        <v>88.971624069229222</v>
      </c>
      <c r="C13" s="99">
        <f>+'C19'!C13/('C19'!C13+'C21'!C13+'C23'!C13)*100</f>
        <v>88.075183278739672</v>
      </c>
      <c r="D13" s="99">
        <f>+'C19'!D13/('C19'!D13+'C21'!D13+'C23'!D13)*100</f>
        <v>89.927638692506022</v>
      </c>
      <c r="E13" s="99"/>
      <c r="F13" s="99">
        <f>+'C19'!F13/('C19'!F13+'C21'!F13+'C23'!F13)*100</f>
        <v>99.345549738219901</v>
      </c>
      <c r="G13" s="99">
        <f>+'C19'!G13/('C19'!G13+'C21'!G13+'C23'!G13)*100</f>
        <v>99.256321269211696</v>
      </c>
      <c r="H13" s="99">
        <f>+'C19'!H13/('C19'!H13+'C21'!H13+'C23'!H13)*100</f>
        <v>99.445368829728238</v>
      </c>
      <c r="I13" s="99"/>
      <c r="J13" s="99">
        <f>+'C19'!J13/('C19'!J13+'C21'!J13+'C23'!J13)*100</f>
        <v>82.037735849056602</v>
      </c>
      <c r="K13" s="99">
        <f>+'C19'!K13/('C19'!K13+'C21'!K13+'C23'!K13)*100</f>
        <v>81.153654898060665</v>
      </c>
      <c r="L13" s="99">
        <f>+'C19'!L13/('C19'!L13+'C21'!L13+'C23'!L13)*100</f>
        <v>82.942973523421585</v>
      </c>
      <c r="M13" s="99"/>
      <c r="N13" s="99">
        <f>+'C19'!N13/('C19'!N13+'C21'!N13+'C23'!N13)*100</f>
        <v>84.284515316827523</v>
      </c>
      <c r="O13" s="99">
        <f>+'C19'!O13/('C19'!O13+'C21'!O13+'C23'!O13)*100</f>
        <v>83.419896124650421</v>
      </c>
      <c r="P13" s="99">
        <f>+'C19'!P13/('C19'!P13+'C21'!P13+'C23'!P13)*100</f>
        <v>85.240830755634107</v>
      </c>
      <c r="Q13" s="99"/>
      <c r="R13" s="99">
        <f>+'C19'!R13/('C19'!R13+'C21'!R13+'C23'!R13)*100</f>
        <v>88.14832199014316</v>
      </c>
      <c r="S13" s="99">
        <f>+'C19'!S13/('C19'!S13+'C21'!S13+'C23'!S13)*100</f>
        <v>87.351598173515981</v>
      </c>
      <c r="T13" s="99">
        <f>+'C19'!T13/('C19'!T13+'C21'!T13+'C23'!T13)*100</f>
        <v>88.9908256880734</v>
      </c>
      <c r="U13" s="99"/>
      <c r="V13" s="99">
        <f>+'C19'!V13/('C19'!V13+'C21'!V13+'C23'!V13)*100</f>
        <v>87.271830291070557</v>
      </c>
      <c r="W13" s="99">
        <f>+'C19'!W13/('C19'!W13+'C21'!W13+'C23'!W13)*100</f>
        <v>85.741904301594971</v>
      </c>
      <c r="X13" s="99">
        <f>+'C19'!X13/('C19'!X13+'C21'!X13+'C23'!X13)*100</f>
        <v>88.86649874055415</v>
      </c>
      <c r="Y13" s="99"/>
      <c r="Z13" s="99">
        <f>+'C19'!Z13/('C19'!Z13+'C21'!Z13+'C23'!Z13)*100</f>
        <v>94.179894179894177</v>
      </c>
      <c r="AA13" s="99">
        <f>+'C19'!AA13/('C19'!AA13+'C21'!AA13+'C23'!AA13)*100</f>
        <v>92.716535433070874</v>
      </c>
      <c r="AB13" s="99">
        <f>+'C19'!AB13/('C19'!AB13+'C21'!AB13+'C23'!AB13)*100</f>
        <v>95.715023231801752</v>
      </c>
    </row>
    <row r="14" spans="1:31" ht="15.95" customHeight="1" x14ac:dyDescent="0.25">
      <c r="A14" s="53" t="s">
        <v>50</v>
      </c>
      <c r="B14" s="99">
        <f>+'C19'!B14/('C19'!B14+'C21'!B14+'C23'!B14)*100</f>
        <v>90.573258060849469</v>
      </c>
      <c r="C14" s="99">
        <f>+'C19'!C14/('C19'!C14+'C21'!C14+'C23'!C14)*100</f>
        <v>89.87398072646404</v>
      </c>
      <c r="D14" s="99">
        <f>+'C19'!D14/('C19'!D14+'C21'!D14+'C23'!D14)*100</f>
        <v>91.304347826086953</v>
      </c>
      <c r="E14" s="99"/>
      <c r="F14" s="99">
        <f>+'C19'!F14/('C19'!F14+'C21'!F14+'C23'!F14)*100</f>
        <v>98.983890954151178</v>
      </c>
      <c r="G14" s="99">
        <f>+'C19'!G14/('C19'!G14+'C21'!G14+'C23'!G14)*100</f>
        <v>98.800959232613906</v>
      </c>
      <c r="H14" s="99">
        <f>+'C19'!H14/('C19'!H14+'C21'!H14+'C23'!H14)*100</f>
        <v>99.179487179487182</v>
      </c>
      <c r="I14" s="99"/>
      <c r="J14" s="99">
        <f>+'C19'!J14/('C19'!J14+'C21'!J14+'C23'!J14)*100</f>
        <v>82.93547624675017</v>
      </c>
      <c r="K14" s="99">
        <f>+'C19'!K14/('C19'!K14+'C21'!K14+'C23'!K14)*100</f>
        <v>82.874762808349146</v>
      </c>
      <c r="L14" s="99">
        <f>+'C19'!L14/('C19'!L14+'C21'!L14+'C23'!L14)*100</f>
        <v>82.995760715967975</v>
      </c>
      <c r="M14" s="99"/>
      <c r="N14" s="99">
        <f>+'C19'!N14/('C19'!N14+'C21'!N14+'C23'!N14)*100</f>
        <v>86.801333594822523</v>
      </c>
      <c r="O14" s="99">
        <f>+'C19'!O14/('C19'!O14+'C21'!O14+'C23'!O14)*100</f>
        <v>85.719682659614662</v>
      </c>
      <c r="P14" s="99">
        <f>+'C19'!P14/('C19'!P14+'C21'!P14+'C23'!P14)*100</f>
        <v>87.969004893964112</v>
      </c>
      <c r="Q14" s="99"/>
      <c r="R14" s="99">
        <f>+'C19'!R14/('C19'!R14+'C21'!R14+'C23'!R14)*100</f>
        <v>92.517605633802816</v>
      </c>
      <c r="S14" s="99">
        <f>+'C19'!S14/('C19'!S14+'C21'!S14+'C23'!S14)*100</f>
        <v>91.13215669393027</v>
      </c>
      <c r="T14" s="99">
        <f>+'C19'!T14/('C19'!T14+'C21'!T14+'C23'!T14)*100</f>
        <v>93.966681674921205</v>
      </c>
      <c r="U14" s="99"/>
      <c r="V14" s="99">
        <f>+'C19'!V14/('C19'!V14+'C21'!V14+'C23'!V14)*100</f>
        <v>88.94736842105263</v>
      </c>
      <c r="W14" s="99">
        <f>+'C19'!W14/('C19'!W14+'C21'!W14+'C23'!W14)*100</f>
        <v>88.024516737388026</v>
      </c>
      <c r="X14" s="99">
        <f>+'C19'!X14/('C19'!X14+'C21'!X14+'C23'!X14)*100</f>
        <v>89.89800874210782</v>
      </c>
      <c r="Y14" s="99"/>
      <c r="Z14" s="99">
        <f>+'C19'!Z14/('C19'!Z14+'C21'!Z14+'C23'!Z14)*100</f>
        <v>94.1914498141264</v>
      </c>
      <c r="AA14" s="99">
        <f>+'C19'!AA14/('C19'!AA14+'C21'!AA14+'C23'!AA14)*100</f>
        <v>93.563009972801453</v>
      </c>
      <c r="AB14" s="99">
        <f>+'C19'!AB14/('C19'!AB14+'C21'!AB14+'C23'!AB14)*100</f>
        <v>94.852240228789313</v>
      </c>
    </row>
    <row r="15" spans="1:31" ht="15.95" customHeight="1" x14ac:dyDescent="0.25">
      <c r="A15" s="53" t="s">
        <v>51</v>
      </c>
      <c r="B15" s="99">
        <f>+'C19'!B15/('C19'!B15+'C21'!B15+'C23'!B15)*100</f>
        <v>96.431549107887278</v>
      </c>
      <c r="C15" s="99">
        <f>+'C19'!C15/('C19'!C15+'C21'!C15+'C23'!C15)*100</f>
        <v>96.365390800900613</v>
      </c>
      <c r="D15" s="99">
        <f>+'C19'!D15/('C19'!D15+'C21'!D15+'C23'!D15)*100</f>
        <v>96.50277008310249</v>
      </c>
      <c r="E15" s="99"/>
      <c r="F15" s="99">
        <f>+'C19'!F15/('C19'!F15+'C21'!F15+'C23'!F15)*100</f>
        <v>99.554565701559014</v>
      </c>
      <c r="G15" s="99">
        <f>+'C19'!G15/('C19'!G15+'C21'!G15+'C23'!G15)*100</f>
        <v>99.356223175965667</v>
      </c>
      <c r="H15" s="99">
        <f>+'C19'!H15/('C19'!H15+'C21'!H15+'C23'!H15)*100</f>
        <v>99.768518518518519</v>
      </c>
      <c r="I15" s="99"/>
      <c r="J15" s="99">
        <f>+'C19'!J15/('C19'!J15+'C21'!J15+'C23'!J15)*100</f>
        <v>93.480546792849623</v>
      </c>
      <c r="K15" s="99">
        <f>+'C19'!K15/('C19'!K15+'C21'!K15+'C23'!K15)*100</f>
        <v>94.936708860759495</v>
      </c>
      <c r="L15" s="99">
        <f>+'C19'!L15/('C19'!L15+'C21'!L15+'C23'!L15)*100</f>
        <v>92.033542976939202</v>
      </c>
      <c r="M15" s="99"/>
      <c r="N15" s="99">
        <f>+'C19'!N15/('C19'!N15+'C21'!N15+'C23'!N15)*100</f>
        <v>94.479073909171859</v>
      </c>
      <c r="O15" s="99">
        <f>+'C19'!O15/('C19'!O15+'C21'!O15+'C23'!O15)*100</f>
        <v>94.594594594594597</v>
      </c>
      <c r="P15" s="99">
        <f>+'C19'!P15/('C19'!P15+'C21'!P15+'C23'!P15)*100</f>
        <v>94.350282485875709</v>
      </c>
      <c r="Q15" s="99"/>
      <c r="R15" s="99">
        <f>+'C19'!R15/('C19'!R15+'C21'!R15+'C23'!R15)*100</f>
        <v>97.175141242937855</v>
      </c>
      <c r="S15" s="99">
        <f>+'C19'!S15/('C19'!S15+'C21'!S15+'C23'!S15)*100</f>
        <v>96.584440227703979</v>
      </c>
      <c r="T15" s="99">
        <f>+'C19'!T15/('C19'!T15+'C21'!T15+'C23'!T15)*100</f>
        <v>97.757009345794387</v>
      </c>
      <c r="U15" s="99"/>
      <c r="V15" s="99">
        <f>+'C19'!V15/('C19'!V15+'C21'!V15+'C23'!V15)*100</f>
        <v>96.629213483146074</v>
      </c>
      <c r="W15" s="99">
        <f>+'C19'!W15/('C19'!W15+'C21'!W15+'C23'!W15)*100</f>
        <v>96.18320610687023</v>
      </c>
      <c r="X15" s="99">
        <f>+'C19'!X15/('C19'!X15+'C21'!X15+'C23'!X15)*100</f>
        <v>97.142857142857139</v>
      </c>
      <c r="Y15" s="99"/>
      <c r="Z15" s="99">
        <f>+'C19'!Z15/('C19'!Z15+'C21'!Z15+'C23'!Z15)*100</f>
        <v>97.662601626016269</v>
      </c>
      <c r="AA15" s="99">
        <f>+'C19'!AA15/('C19'!AA15+'C21'!AA15+'C23'!AA15)*100</f>
        <v>96.958174904942965</v>
      </c>
      <c r="AB15" s="99">
        <f>+'C19'!AB15/('C19'!AB15+'C21'!AB15+'C23'!AB15)*100</f>
        <v>98.471615720524014</v>
      </c>
    </row>
    <row r="16" spans="1:31" ht="15.95" customHeight="1" x14ac:dyDescent="0.25">
      <c r="A16" s="53" t="s">
        <v>52</v>
      </c>
      <c r="B16" s="99">
        <f>+'C19'!B16/('C19'!B16+'C21'!B16+'C23'!B16)*100</f>
        <v>97.44945156601031</v>
      </c>
      <c r="C16" s="99">
        <f>+'C19'!C16/('C19'!C16+'C21'!C16+'C23'!C16)*100</f>
        <v>97.28401448525608</v>
      </c>
      <c r="D16" s="99">
        <f>+'C19'!D16/('C19'!D16+'C21'!D16+'C23'!D16)*100</f>
        <v>97.622264252904628</v>
      </c>
      <c r="E16" s="99"/>
      <c r="F16" s="99">
        <f>+'C19'!F16/('C19'!F16+'C21'!F16+'C23'!F16)*100</f>
        <v>99.675324675324674</v>
      </c>
      <c r="G16" s="99">
        <f>+'C19'!G16/('C19'!G16+'C21'!G16+'C23'!G16)*100</f>
        <v>99.677419354838719</v>
      </c>
      <c r="H16" s="99">
        <f>+'C19'!H16/('C19'!H16+'C21'!H16+'C23'!H16)*100</f>
        <v>99.673202614379079</v>
      </c>
      <c r="I16" s="99"/>
      <c r="J16" s="99">
        <f>+'C19'!J16/('C19'!J16+'C21'!J16+'C23'!J16)*100</f>
        <v>95.699908508691678</v>
      </c>
      <c r="K16" s="99">
        <f>+'C19'!K16/('C19'!K16+'C21'!K16+'C23'!K16)*100</f>
        <v>95.288888888888891</v>
      </c>
      <c r="L16" s="99">
        <f>+'C19'!L16/('C19'!L16+'C21'!L16+'C23'!L16)*100</f>
        <v>96.135721017907642</v>
      </c>
      <c r="M16" s="99"/>
      <c r="N16" s="99">
        <f>+'C19'!N16/('C19'!N16+'C21'!N16+'C23'!N16)*100</f>
        <v>96.820911338749553</v>
      </c>
      <c r="O16" s="99">
        <f>+'C19'!O16/('C19'!O16+'C21'!O16+'C23'!O16)*100</f>
        <v>96.910678307588981</v>
      </c>
      <c r="P16" s="99">
        <f>+'C19'!P16/('C19'!P16+'C21'!P16+'C23'!P16)*100</f>
        <v>96.721311475409834</v>
      </c>
      <c r="Q16" s="99"/>
      <c r="R16" s="99">
        <f>+'C19'!R16/('C19'!R16+'C21'!R16+'C23'!R16)*100</f>
        <v>98.357596117954458</v>
      </c>
      <c r="S16" s="99">
        <f>+'C19'!S16/('C19'!S16+'C21'!S16+'C23'!S16)*100</f>
        <v>98.076923076923066</v>
      </c>
      <c r="T16" s="99">
        <f>+'C19'!T16/('C19'!T16+'C21'!T16+'C23'!T16)*100</f>
        <v>98.643556895252445</v>
      </c>
      <c r="U16" s="99"/>
      <c r="V16" s="99">
        <f>+'C19'!V16/('C19'!V16+'C21'!V16+'C23'!V16)*100</f>
        <v>95.937628231432086</v>
      </c>
      <c r="W16" s="99">
        <f>+'C19'!W16/('C19'!W16+'C21'!W16+'C23'!W16)*100</f>
        <v>95.28145695364239</v>
      </c>
      <c r="X16" s="99">
        <f>+'C19'!X16/('C19'!X16+'C21'!X16+'C23'!X16)*100</f>
        <v>96.582587469487393</v>
      </c>
      <c r="Y16" s="99"/>
      <c r="Z16" s="99">
        <f>+'C19'!Z16/('C19'!Z16+'C21'!Z16+'C23'!Z16)*100</f>
        <v>97.989751675206932</v>
      </c>
      <c r="AA16" s="99">
        <f>+'C19'!AA16/('C19'!AA16+'C21'!AA16+'C23'!AA16)*100</f>
        <v>98.17905918057663</v>
      </c>
      <c r="AB16" s="99">
        <f>+'C19'!AB16/('C19'!AB16+'C21'!AB16+'C23'!AB16)*100</f>
        <v>97.785069729286306</v>
      </c>
    </row>
    <row r="17" spans="1:28" ht="15.95" customHeight="1" x14ac:dyDescent="0.25">
      <c r="A17" s="53" t="s">
        <v>53</v>
      </c>
      <c r="B17" s="99">
        <f>+'C19'!B17/('C19'!B17+'C21'!B17+'C23'!B17)*100</f>
        <v>97.710344827586198</v>
      </c>
      <c r="C17" s="99">
        <f>+'C19'!C17/('C19'!C17+'C21'!C17+'C23'!C17)*100</f>
        <v>97.462203023758093</v>
      </c>
      <c r="D17" s="99">
        <f>+'C19'!D17/('C19'!D17+'C21'!D17+'C23'!D17)*100</f>
        <v>97.969543147208128</v>
      </c>
      <c r="E17" s="99"/>
      <c r="F17" s="99">
        <f>+'C19'!F17/('C19'!F17+'C21'!F17+'C23'!F17)*100</f>
        <v>99.821746880570402</v>
      </c>
      <c r="G17" s="99">
        <f>+'C19'!G17/('C19'!G17+'C21'!G17+'C23'!G17)*100</f>
        <v>100</v>
      </c>
      <c r="H17" s="99">
        <f>+'C19'!H17/('C19'!H17+'C21'!H17+'C23'!H17)*100</f>
        <v>99.624060150375939</v>
      </c>
      <c r="I17" s="99"/>
      <c r="J17" s="99">
        <f>+'C19'!J17/('C19'!J17+'C21'!J17+'C23'!J17)*100</f>
        <v>93.048128342245988</v>
      </c>
      <c r="K17" s="99">
        <f>+'C19'!K17/('C19'!K17+'C21'!K17+'C23'!K17)*100</f>
        <v>91.95804195804196</v>
      </c>
      <c r="L17" s="99">
        <f>+'C19'!L17/('C19'!L17+'C21'!L17+'C23'!L17)*100</f>
        <v>94.181818181818173</v>
      </c>
      <c r="M17" s="99"/>
      <c r="N17" s="99">
        <f>+'C19'!N17/('C19'!N17+'C21'!N17+'C23'!N17)*100</f>
        <v>95.32163742690058</v>
      </c>
      <c r="O17" s="99">
        <f>+'C19'!O17/('C19'!O17+'C21'!O17+'C23'!O17)*100</f>
        <v>94.460641399416915</v>
      </c>
      <c r="P17" s="99">
        <f>+'C19'!P17/('C19'!P17+'C21'!P17+'C23'!P17)*100</f>
        <v>96.187683284457478</v>
      </c>
      <c r="Q17" s="99"/>
      <c r="R17" s="99">
        <f>+'C19'!R17/('C19'!R17+'C21'!R17+'C23'!R17)*100</f>
        <v>99.357945425361166</v>
      </c>
      <c r="S17" s="99">
        <f>+'C19'!S17/('C19'!S17+'C21'!S17+'C23'!S17)*100</f>
        <v>99.333333333333329</v>
      </c>
      <c r="T17" s="99">
        <f>+'C19'!T17/('C19'!T17+'C21'!T17+'C23'!T17)*100</f>
        <v>99.380804953560371</v>
      </c>
      <c r="U17" s="99"/>
      <c r="V17" s="99">
        <f>+'C19'!V17/('C19'!V17+'C21'!V17+'C23'!V17)*100</f>
        <v>99.115044247787608</v>
      </c>
      <c r="W17" s="99">
        <f>+'C19'!W17/('C19'!W17+'C21'!W17+'C23'!W17)*100</f>
        <v>98.993288590604024</v>
      </c>
      <c r="X17" s="99">
        <f>+'C19'!X17/('C19'!X17+'C21'!X17+'C23'!X17)*100</f>
        <v>99.250936329588015</v>
      </c>
      <c r="Y17" s="99"/>
      <c r="Z17" s="99">
        <f>+'C19'!Z17/('C19'!Z17+'C21'!Z17+'C23'!Z17)*100</f>
        <v>99.68304278922345</v>
      </c>
      <c r="AA17" s="99">
        <f>+'C19'!AA17/('C19'!AA17+'C21'!AA17+'C23'!AA17)*100</f>
        <v>100</v>
      </c>
      <c r="AB17" s="99">
        <f>+'C19'!AB17/('C19'!AB17+'C21'!AB17+'C23'!AB17)*100</f>
        <v>99.33554817275747</v>
      </c>
    </row>
    <row r="18" spans="1:28" ht="15.95" customHeight="1" x14ac:dyDescent="0.25">
      <c r="A18" s="53" t="s">
        <v>54</v>
      </c>
      <c r="B18" s="99">
        <f>+'C19'!B18/('C19'!B18+'C21'!B18+'C23'!B18)*100</f>
        <v>90.673651954727433</v>
      </c>
      <c r="C18" s="99">
        <f>+'C19'!C18/('C19'!C18+'C21'!C18+'C23'!C18)*100</f>
        <v>90.040855563566453</v>
      </c>
      <c r="D18" s="99">
        <f>+'C19'!D18/('C19'!D18+'C21'!D18+'C23'!D18)*100</f>
        <v>91.343268399369322</v>
      </c>
      <c r="E18" s="99"/>
      <c r="F18" s="99">
        <f>+'C19'!F18/('C19'!F18+'C21'!F18+'C23'!F18)*100</f>
        <v>99.604680581910188</v>
      </c>
      <c r="G18" s="99">
        <f>+'C19'!G18/('C19'!G18+'C21'!G18+'C23'!G18)*100</f>
        <v>99.565217391304344</v>
      </c>
      <c r="H18" s="99">
        <f>+'C19'!H18/('C19'!H18+'C21'!H18+'C23'!H18)*100</f>
        <v>99.645618556701038</v>
      </c>
      <c r="I18" s="99"/>
      <c r="J18" s="99">
        <f>+'C19'!J18/('C19'!J18+'C21'!J18+'C23'!J18)*100</f>
        <v>84.239215075533409</v>
      </c>
      <c r="K18" s="99">
        <f>+'C19'!K18/('C19'!K18+'C21'!K18+'C23'!K18)*100</f>
        <v>82.444376714416336</v>
      </c>
      <c r="L18" s="99">
        <f>+'C19'!L18/('C19'!L18+'C21'!L18+'C23'!L18)*100</f>
        <v>86.114649681528661</v>
      </c>
      <c r="M18" s="99"/>
      <c r="N18" s="99">
        <f>+'C19'!N18/('C19'!N18+'C21'!N18+'C23'!N18)*100</f>
        <v>87.315010570824526</v>
      </c>
      <c r="O18" s="99">
        <f>+'C19'!O18/('C19'!O18+'C21'!O18+'C23'!O18)*100</f>
        <v>87.080366225839271</v>
      </c>
      <c r="P18" s="99">
        <f>+'C19'!P18/('C19'!P18+'C21'!P18+'C23'!P18)*100</f>
        <v>87.568756875687569</v>
      </c>
      <c r="Q18" s="99"/>
      <c r="R18" s="99">
        <f>+'C19'!R18/('C19'!R18+'C21'!R18+'C23'!R18)*100</f>
        <v>91.058232338161389</v>
      </c>
      <c r="S18" s="99">
        <f>+'C19'!S18/('C19'!S18+'C21'!S18+'C23'!S18)*100</f>
        <v>90.391254315304948</v>
      </c>
      <c r="T18" s="99">
        <f>+'C19'!T18/('C19'!T18+'C21'!T18+'C23'!T18)*100</f>
        <v>91.762917933130694</v>
      </c>
      <c r="U18" s="99"/>
      <c r="V18" s="99">
        <f>+'C19'!V18/('C19'!V18+'C21'!V18+'C23'!V18)*100</f>
        <v>89.116154075843539</v>
      </c>
      <c r="W18" s="99">
        <f>+'C19'!W18/('C19'!W18+'C21'!W18+'C23'!W18)*100</f>
        <v>88.716623600344533</v>
      </c>
      <c r="X18" s="99">
        <f>+'C19'!X18/('C19'!X18+'C21'!X18+'C23'!X18)*100</f>
        <v>89.548989113530325</v>
      </c>
      <c r="Y18" s="99"/>
      <c r="Z18" s="99">
        <f>+'C19'!Z18/('C19'!Z18+'C21'!Z18+'C23'!Z18)*100</f>
        <v>93.377186425474662</v>
      </c>
      <c r="AA18" s="99">
        <f>+'C19'!AA18/('C19'!AA18+'C21'!AA18+'C23'!AA18)*100</f>
        <v>92.762965133313799</v>
      </c>
      <c r="AB18" s="99">
        <f>+'C19'!AB18/('C19'!AB18+'C21'!AB18+'C23'!AB18)*100</f>
        <v>94.01709401709401</v>
      </c>
    </row>
    <row r="19" spans="1:28" ht="15.95" customHeight="1" x14ac:dyDescent="0.25">
      <c r="A19" s="53" t="s">
        <v>55</v>
      </c>
      <c r="B19" s="99">
        <f>+'C19'!B19/('C19'!B19+'C21'!B19+'C23'!B19)*100</f>
        <v>93.655011159528115</v>
      </c>
      <c r="C19" s="99">
        <f>+'C19'!C19/('C19'!C19+'C21'!C19+'C23'!C19)*100</f>
        <v>93.001555209953352</v>
      </c>
      <c r="D19" s="99">
        <f>+'C19'!D19/('C19'!D19+'C21'!D19+'C23'!D19)*100</f>
        <v>94.342090919001421</v>
      </c>
      <c r="E19" s="99"/>
      <c r="F19" s="99">
        <f>+'C19'!F19/('C19'!F19+'C21'!F19+'C23'!F19)*100</f>
        <v>99.661705006765899</v>
      </c>
      <c r="G19" s="99">
        <f>+'C19'!G19/('C19'!G19+'C21'!G19+'C23'!G19)*100</f>
        <v>99.732798931195717</v>
      </c>
      <c r="H19" s="99">
        <f>+'C19'!H19/('C19'!H19+'C21'!H19+'C23'!H19)*100</f>
        <v>99.588759424263202</v>
      </c>
      <c r="I19" s="99"/>
      <c r="J19" s="99">
        <f>+'C19'!J19/('C19'!J19+'C21'!J19+'C23'!J19)*100</f>
        <v>89.286887939533358</v>
      </c>
      <c r="K19" s="99">
        <f>+'C19'!K19/('C19'!K19+'C21'!K19+'C23'!K19)*100</f>
        <v>89.580764488286064</v>
      </c>
      <c r="L19" s="99">
        <f>+'C19'!L19/('C19'!L19+'C21'!L19+'C23'!L19)*100</f>
        <v>88.951442646023921</v>
      </c>
      <c r="M19" s="99"/>
      <c r="N19" s="99">
        <f>+'C19'!N19/('C19'!N19+'C21'!N19+'C23'!N19)*100</f>
        <v>92.987012987012989</v>
      </c>
      <c r="O19" s="99">
        <f>+'C19'!O19/('C19'!O19+'C21'!O19+'C23'!O19)*100</f>
        <v>92.759407069555294</v>
      </c>
      <c r="P19" s="99">
        <f>+'C19'!P19/('C19'!P19+'C21'!P19+'C23'!P19)*100</f>
        <v>93.220338983050837</v>
      </c>
      <c r="Q19" s="99"/>
      <c r="R19" s="99">
        <f>+'C19'!R19/('C19'!R19+'C21'!R19+'C23'!R19)*100</f>
        <v>94.586185438705655</v>
      </c>
      <c r="S19" s="99">
        <f>+'C19'!S19/('C19'!S19+'C21'!S19+'C23'!S19)*100</f>
        <v>93.54231974921629</v>
      </c>
      <c r="T19" s="99">
        <f>+'C19'!T19/('C19'!T19+'C21'!T19+'C23'!T19)*100</f>
        <v>95.614576899320568</v>
      </c>
      <c r="U19" s="99"/>
      <c r="V19" s="99">
        <f>+'C19'!V19/('C19'!V19+'C21'!V19+'C23'!V19)*100</f>
        <v>89.821546596166556</v>
      </c>
      <c r="W19" s="99">
        <f>+'C19'!W19/('C19'!W19+'C21'!W19+'C23'!W19)*100</f>
        <v>88.089171974522301</v>
      </c>
      <c r="X19" s="99">
        <f>+'C19'!X19/('C19'!X19+'C21'!X19+'C23'!X19)*100</f>
        <v>91.689560439560438</v>
      </c>
      <c r="Y19" s="99"/>
      <c r="Z19" s="99">
        <f>+'C19'!Z19/('C19'!Z19+'C21'!Z19+'C23'!Z19)*100</f>
        <v>95.728965960179835</v>
      </c>
      <c r="AA19" s="99">
        <f>+'C19'!AA19/('C19'!AA19+'C21'!AA19+'C23'!AA19)*100</f>
        <v>94.710640945861854</v>
      </c>
      <c r="AB19" s="99">
        <f>+'C19'!AB19/('C19'!AB19+'C21'!AB19+'C23'!AB19)*100</f>
        <v>96.814863968148629</v>
      </c>
    </row>
    <row r="20" spans="1:28" ht="15.95" customHeight="1" x14ac:dyDescent="0.25">
      <c r="A20" s="53" t="s">
        <v>56</v>
      </c>
      <c r="B20" s="99">
        <f>+'C19'!B20/('C19'!B20+'C21'!B20+'C23'!B20)*100</f>
        <v>91.577280253401483</v>
      </c>
      <c r="C20" s="99">
        <f>+'C19'!C20/('C19'!C20+'C21'!C20+'C23'!C20)*100</f>
        <v>90.686513180774853</v>
      </c>
      <c r="D20" s="99">
        <f>+'C19'!D20/('C19'!D20+'C21'!D20+'C23'!D20)*100</f>
        <v>92.532637075718014</v>
      </c>
      <c r="E20" s="99"/>
      <c r="F20" s="99">
        <f>+'C19'!F20/('C19'!F20+'C21'!F20+'C23'!F20)*100</f>
        <v>99.293442260984762</v>
      </c>
      <c r="G20" s="99">
        <f>+'C19'!G20/('C19'!G20+'C21'!G20+'C23'!G20)*100</f>
        <v>99.304650152107783</v>
      </c>
      <c r="H20" s="99">
        <f>+'C19'!H20/('C19'!H20+'C21'!H20+'C23'!H20)*100</f>
        <v>99.281867145421899</v>
      </c>
      <c r="I20" s="99"/>
      <c r="J20" s="99">
        <f>+'C19'!J20/('C19'!J20+'C21'!J20+'C23'!J20)*100</f>
        <v>85.59716374916907</v>
      </c>
      <c r="K20" s="99">
        <f>+'C19'!K20/('C19'!K20+'C21'!K20+'C23'!K20)*100</f>
        <v>84.096802074330171</v>
      </c>
      <c r="L20" s="99">
        <f>+'C19'!L20/('C19'!L20+'C21'!L20+'C23'!L20)*100</f>
        <v>87.17598908594816</v>
      </c>
      <c r="M20" s="99"/>
      <c r="N20" s="99">
        <f>+'C19'!N20/('C19'!N20+'C21'!N20+'C23'!N20)*100</f>
        <v>89.562225195947249</v>
      </c>
      <c r="O20" s="99">
        <f>+'C19'!O20/('C19'!O20+'C21'!O20+'C23'!O20)*100</f>
        <v>88.742207554088736</v>
      </c>
      <c r="P20" s="99">
        <f>+'C19'!P20/('C19'!P20+'C21'!P20+'C23'!P20)*100</f>
        <v>90.45527156549521</v>
      </c>
      <c r="Q20" s="99"/>
      <c r="R20" s="99">
        <f>+'C19'!R20/('C19'!R20+'C21'!R20+'C23'!R20)*100</f>
        <v>92.214820982514567</v>
      </c>
      <c r="S20" s="99">
        <f>+'C19'!S20/('C19'!S20+'C21'!S20+'C23'!S20)*100</f>
        <v>91.290322580645167</v>
      </c>
      <c r="T20" s="99">
        <f>+'C19'!T20/('C19'!T20+'C21'!T20+'C23'!T20)*100</f>
        <v>93.201376936316692</v>
      </c>
      <c r="U20" s="99"/>
      <c r="V20" s="99">
        <f>+'C19'!V20/('C19'!V20+'C21'!V20+'C23'!V20)*100</f>
        <v>90.501258869306483</v>
      </c>
      <c r="W20" s="99">
        <f>+'C19'!W20/('C19'!W20+'C21'!W20+'C23'!W20)*100</f>
        <v>89.457567804024492</v>
      </c>
      <c r="X20" s="99">
        <f>+'C19'!X20/('C19'!X20+'C21'!X20+'C23'!X20)*100</f>
        <v>91.646663466154592</v>
      </c>
      <c r="Y20" s="99"/>
      <c r="Z20" s="99">
        <f>+'C19'!Z20/('C19'!Z20+'C21'!Z20+'C23'!Z20)*100</f>
        <v>92.550738007380076</v>
      </c>
      <c r="AA20" s="99">
        <f>+'C19'!AA20/('C19'!AA20+'C21'!AA20+'C23'!AA20)*100</f>
        <v>91.582194799471125</v>
      </c>
      <c r="AB20" s="99">
        <f>+'C19'!AB20/('C19'!AB20+'C21'!AB20+'C23'!AB20)*100</f>
        <v>93.613933236574738</v>
      </c>
    </row>
    <row r="21" spans="1:28" ht="15.95" customHeight="1" x14ac:dyDescent="0.25">
      <c r="A21" s="53" t="s">
        <v>57</v>
      </c>
      <c r="B21" s="99">
        <f>+'C19'!B21/('C19'!B21+'C21'!B21+'C23'!B21)*100</f>
        <v>95.661002458052792</v>
      </c>
      <c r="C21" s="99">
        <f>+'C19'!C21/('C19'!C21+'C21'!C21+'C23'!C21)*100</f>
        <v>95.067264573991025</v>
      </c>
      <c r="D21" s="99">
        <f>+'C19'!D21/('C19'!D21+'C21'!D21+'C23'!D21)*100</f>
        <v>96.315434733767688</v>
      </c>
      <c r="E21" s="99"/>
      <c r="F21" s="99">
        <f>+'C19'!F21/('C19'!F21+'C21'!F21+'C23'!F21)*100</f>
        <v>99.746192893401016</v>
      </c>
      <c r="G21" s="99">
        <f>+'C19'!G21/('C19'!G21+'C21'!G21+'C23'!G21)*100</f>
        <v>99.510403916768666</v>
      </c>
      <c r="H21" s="99">
        <f>+'C19'!H21/('C19'!H21+'C21'!H21+'C23'!H21)*100</f>
        <v>100</v>
      </c>
      <c r="I21" s="99"/>
      <c r="J21" s="99">
        <f>+'C19'!J21/('C19'!J21+'C21'!J21+'C23'!J21)*100</f>
        <v>93.672627235213199</v>
      </c>
      <c r="K21" s="99">
        <f>+'C19'!K21/('C19'!K21+'C21'!K21+'C23'!K21)*100</f>
        <v>93.09428950863213</v>
      </c>
      <c r="L21" s="99">
        <f>+'C19'!L21/('C19'!L21+'C21'!L21+'C23'!L21)*100</f>
        <v>94.29386590584879</v>
      </c>
      <c r="M21" s="99"/>
      <c r="N21" s="99">
        <f>+'C19'!N21/('C19'!N21+'C21'!N21+'C23'!N21)*100</f>
        <v>93.325661680092068</v>
      </c>
      <c r="O21" s="99">
        <f>+'C19'!O21/('C19'!O21+'C21'!O21+'C23'!O21)*100</f>
        <v>92.258064516129039</v>
      </c>
      <c r="P21" s="99">
        <f>+'C19'!P21/('C19'!P21+'C21'!P21+'C23'!P21)*100</f>
        <v>94.554455445544548</v>
      </c>
      <c r="Q21" s="99"/>
      <c r="R21" s="99">
        <f>+'C19'!R21/('C19'!R21+'C21'!R21+'C23'!R21)*100</f>
        <v>94.594594594594597</v>
      </c>
      <c r="S21" s="99">
        <f>+'C19'!S21/('C19'!S21+'C21'!S21+'C23'!S21)*100</f>
        <v>93.900889453621346</v>
      </c>
      <c r="T21" s="99">
        <f>+'C19'!T21/('C19'!T21+'C21'!T21+'C23'!T21)*100</f>
        <v>95.306388526727517</v>
      </c>
      <c r="U21" s="99"/>
      <c r="V21" s="99">
        <f>+'C19'!V21/('C19'!V21+'C21'!V21+'C23'!V21)*100</f>
        <v>95.810810810810807</v>
      </c>
      <c r="W21" s="99">
        <f>+'C19'!W21/('C19'!W21+'C21'!W21+'C23'!W21)*100</f>
        <v>95.696202531645568</v>
      </c>
      <c r="X21" s="99">
        <f>+'C19'!X21/('C19'!X21+'C21'!X21+'C23'!X21)*100</f>
        <v>95.94202898550725</v>
      </c>
      <c r="Y21" s="99"/>
      <c r="Z21" s="99">
        <f>+'C19'!Z21/('C19'!Z21+'C21'!Z21+'C23'!Z21)*100</f>
        <v>96.913183279742768</v>
      </c>
      <c r="AA21" s="99">
        <f>+'C19'!AA21/('C19'!AA21+'C21'!AA21+'C23'!AA21)*100</f>
        <v>96.139927623642933</v>
      </c>
      <c r="AB21" s="99">
        <f>+'C19'!AB21/('C19'!AB21+'C21'!AB21+'C23'!AB21)*100</f>
        <v>97.796143250688701</v>
      </c>
    </row>
    <row r="22" spans="1:28" ht="15.95" customHeight="1" x14ac:dyDescent="0.25">
      <c r="A22" s="56" t="s">
        <v>58</v>
      </c>
      <c r="B22" s="99">
        <f>+'C19'!B22/('C19'!B22+'C21'!B22+'C23'!B22)*100</f>
        <v>94.136631139316023</v>
      </c>
      <c r="C22" s="99">
        <f>+'C19'!C22/('C19'!C22+'C21'!C22+'C23'!C22)*100</f>
        <v>93.929377197124722</v>
      </c>
      <c r="D22" s="99">
        <f>+'C19'!D22/('C19'!D22+'C21'!D22+'C23'!D22)*100</f>
        <v>94.358369821488722</v>
      </c>
      <c r="E22" s="99"/>
      <c r="F22" s="99">
        <f>+'C19'!F22/('C19'!F22+'C21'!F22+'C23'!F22)*100</f>
        <v>99.787309464728821</v>
      </c>
      <c r="G22" s="99">
        <f>+'C19'!G22/('C19'!G22+'C21'!G22+'C23'!G22)*100</f>
        <v>99.689869055823564</v>
      </c>
      <c r="H22" s="99">
        <f>+'C19'!H22/('C19'!H22+'C21'!H22+'C23'!H22)*100</f>
        <v>99.890510948905103</v>
      </c>
      <c r="I22" s="99"/>
      <c r="J22" s="99">
        <f>+'C19'!J22/('C19'!J22+'C21'!J22+'C23'!J22)*100</f>
        <v>89.544807965860599</v>
      </c>
      <c r="K22" s="99">
        <f>+'C19'!K22/('C19'!K22+'C21'!K22+'C23'!K22)*100</f>
        <v>88.881143255489718</v>
      </c>
      <c r="L22" s="99">
        <f>+'C19'!L22/('C19'!L22+'C21'!L22+'C23'!L22)*100</f>
        <v>90.235934664246827</v>
      </c>
      <c r="M22" s="99"/>
      <c r="N22" s="99">
        <f>+'C19'!N22/('C19'!N22+'C21'!N22+'C23'!N22)*100</f>
        <v>92.194523906824685</v>
      </c>
      <c r="O22" s="99">
        <f>+'C19'!O22/('C19'!O22+'C21'!O22+'C23'!O22)*100</f>
        <v>92.397043294614562</v>
      </c>
      <c r="P22" s="99">
        <f>+'C19'!P22/('C19'!P22+'C21'!P22+'C23'!P22)*100</f>
        <v>91.978609625668454</v>
      </c>
      <c r="Q22" s="99"/>
      <c r="R22" s="99">
        <f>+'C19'!R22/('C19'!R22+'C21'!R22+'C23'!R22)*100</f>
        <v>94.618395303326807</v>
      </c>
      <c r="S22" s="99">
        <f>+'C19'!S22/('C19'!S22+'C21'!S22+'C23'!S22)*100</f>
        <v>94.643982356647754</v>
      </c>
      <c r="T22" s="99">
        <f>+'C19'!T22/('C19'!T22+'C21'!T22+'C23'!T22)*100</f>
        <v>94.590939824205549</v>
      </c>
      <c r="U22" s="99"/>
      <c r="V22" s="99">
        <f>+'C19'!V22/('C19'!V22+'C21'!V22+'C23'!V22)*100</f>
        <v>93.285293154274484</v>
      </c>
      <c r="W22" s="99">
        <f>+'C19'!W22/('C19'!W22+'C21'!W22+'C23'!W22)*100</f>
        <v>92.549875311720697</v>
      </c>
      <c r="X22" s="99">
        <f>+'C19'!X22/('C19'!X22+'C21'!X22+'C23'!X22)*100</f>
        <v>94.099378881987576</v>
      </c>
      <c r="Y22" s="99"/>
      <c r="Z22" s="99">
        <f>+'C19'!Z22/('C19'!Z22+'C21'!Z22+'C23'!Z22)*100</f>
        <v>95.869276708692766</v>
      </c>
      <c r="AA22" s="99">
        <f>+'C19'!AA22/('C19'!AA22+'C21'!AA22+'C23'!AA22)*100</f>
        <v>95.766516998075687</v>
      </c>
      <c r="AB22" s="99">
        <f>+'C19'!AB22/('C19'!AB22+'C21'!AB22+'C23'!AB22)*100</f>
        <v>95.979381443298976</v>
      </c>
    </row>
    <row r="23" spans="1:28" ht="15.95" customHeight="1" x14ac:dyDescent="0.25">
      <c r="A23" s="53" t="s">
        <v>59</v>
      </c>
      <c r="B23" s="99">
        <f>+'C19'!B23/('C19'!B23+'C21'!B23+'C23'!B23)*100</f>
        <v>94.513867723255103</v>
      </c>
      <c r="C23" s="99">
        <f>+'C19'!C23/('C19'!C23+'C21'!C23+'C23'!C23)*100</f>
        <v>93.773697864697667</v>
      </c>
      <c r="D23" s="99">
        <f>+'C19'!D23/('C19'!D23+'C21'!D23+'C23'!D23)*100</f>
        <v>95.28145695364239</v>
      </c>
      <c r="E23" s="99"/>
      <c r="F23" s="99">
        <f>+'C19'!F23/('C19'!F23+'C21'!F23+'C23'!F23)*100</f>
        <v>99.399198931909211</v>
      </c>
      <c r="G23" s="99">
        <f>+'C19'!G23/('C19'!G23+'C21'!G23+'C23'!G23)*100</f>
        <v>99.608865710560622</v>
      </c>
      <c r="H23" s="99">
        <f>+'C19'!H23/('C19'!H23+'C21'!H23+'C23'!H23)*100</f>
        <v>99.17920656634746</v>
      </c>
      <c r="I23" s="99"/>
      <c r="J23" s="99">
        <f>+'C19'!J23/('C19'!J23+'C21'!J23+'C23'!J23)*100</f>
        <v>91.869398207426372</v>
      </c>
      <c r="K23" s="99">
        <f>+'C19'!K23/('C19'!K23+'C21'!K23+'C23'!K23)*100</f>
        <v>91.572327044025158</v>
      </c>
      <c r="L23" s="99">
        <f>+'C19'!L23/('C19'!L23+'C21'!L23+'C23'!L23)*100</f>
        <v>92.177314211212519</v>
      </c>
      <c r="M23" s="99"/>
      <c r="N23" s="99">
        <f>+'C19'!N23/('C19'!N23+'C21'!N23+'C23'!N23)*100</f>
        <v>90.641711229946523</v>
      </c>
      <c r="O23" s="99">
        <f>+'C19'!O23/('C19'!O23+'C21'!O23+'C23'!O23)*100</f>
        <v>87.668393782383419</v>
      </c>
      <c r="P23" s="99">
        <f>+'C19'!P23/('C19'!P23+'C21'!P23+'C23'!P23)*100</f>
        <v>93.812154696132595</v>
      </c>
      <c r="Q23" s="99"/>
      <c r="R23" s="99">
        <f>+'C19'!R23/('C19'!R23+'C21'!R23+'C23'!R23)*100</f>
        <v>93.95348837209302</v>
      </c>
      <c r="S23" s="99">
        <f>+'C19'!S23/('C19'!S23+'C21'!S23+'C23'!S23)*100</f>
        <v>93.50797266514806</v>
      </c>
      <c r="T23" s="99">
        <f>+'C19'!T23/('C19'!T23+'C21'!T23+'C23'!T23)*100</f>
        <v>94.418052256532064</v>
      </c>
      <c r="U23" s="99"/>
      <c r="V23" s="99">
        <f>+'C19'!V23/('C19'!V23+'C21'!V23+'C23'!V23)*100</f>
        <v>94.591194968553467</v>
      </c>
      <c r="W23" s="99">
        <f>+'C19'!W23/('C19'!W23+'C21'!W23+'C23'!W23)*100</f>
        <v>94.673123486682812</v>
      </c>
      <c r="X23" s="99">
        <f>+'C19'!X23/('C19'!X23+'C21'!X23+'C23'!X23)*100</f>
        <v>94.502617801047123</v>
      </c>
      <c r="Y23" s="99"/>
      <c r="Z23" s="99">
        <f>+'C19'!Z23/('C19'!Z23+'C21'!Z23+'C23'!Z23)*100</f>
        <v>97.567061759201508</v>
      </c>
      <c r="AA23" s="99">
        <f>+'C19'!AA23/('C19'!AA23+'C21'!AA23+'C23'!AA23)*100</f>
        <v>97.179487179487182</v>
      </c>
      <c r="AB23" s="99">
        <f>+'C19'!AB23/('C19'!AB23+'C21'!AB23+'C23'!AB23)*100</f>
        <v>97.934386391251522</v>
      </c>
    </row>
    <row r="24" spans="1:28" ht="15.95" customHeight="1" x14ac:dyDescent="0.25">
      <c r="A24" s="53" t="s">
        <v>60</v>
      </c>
      <c r="B24" s="99">
        <f>+'C19'!B24/('C19'!B24+'C21'!B24+'C23'!B24)*100</f>
        <v>94.682695981893545</v>
      </c>
      <c r="C24" s="99">
        <f>+'C19'!C24/('C19'!C24+'C21'!C24+'C23'!C24)*100</f>
        <v>94.433781190019189</v>
      </c>
      <c r="D24" s="99">
        <f>+'C19'!D24/('C19'!D24+'C21'!D24+'C23'!D24)*100</f>
        <v>94.937009745661996</v>
      </c>
      <c r="E24" s="99"/>
      <c r="F24" s="99">
        <f>+'C19'!F24/('C19'!F24+'C21'!F24+'C23'!F24)*100</f>
        <v>99.829609996213549</v>
      </c>
      <c r="G24" s="99">
        <f>+'C19'!G24/('C19'!G24+'C21'!G24+'C23'!G24)*100</f>
        <v>99.774690199023652</v>
      </c>
      <c r="H24" s="99">
        <f>+'C19'!H24/('C19'!H24+'C21'!H24+'C23'!H24)*100</f>
        <v>99.885452462772051</v>
      </c>
      <c r="I24" s="99"/>
      <c r="J24" s="99">
        <f>+'C19'!J24/('C19'!J24+'C21'!J24+'C23'!J24)*100</f>
        <v>91.708872631776401</v>
      </c>
      <c r="K24" s="99">
        <f>+'C19'!K24/('C19'!K24+'C21'!K24+'C23'!K24)*100</f>
        <v>92.25429302155645</v>
      </c>
      <c r="L24" s="99">
        <f>+'C19'!L24/('C19'!L24+'C21'!L24+'C23'!L24)*100</f>
        <v>91.133384734001538</v>
      </c>
      <c r="M24" s="99"/>
      <c r="N24" s="99">
        <f>+'C19'!N24/('C19'!N24+'C21'!N24+'C23'!N24)*100</f>
        <v>92.090132090132087</v>
      </c>
      <c r="O24" s="99">
        <f>+'C19'!O24/('C19'!O24+'C21'!O24+'C23'!O24)*100</f>
        <v>91.427690410114096</v>
      </c>
      <c r="P24" s="99">
        <f>+'C19'!P24/('C19'!P24+'C21'!P24+'C23'!P24)*100</f>
        <v>92.76315789473685</v>
      </c>
      <c r="Q24" s="99"/>
      <c r="R24" s="99">
        <f>+'C19'!R24/('C19'!R24+'C21'!R24+'C23'!R24)*100</f>
        <v>94.930555555555557</v>
      </c>
      <c r="S24" s="99">
        <f>+'C19'!S24/('C19'!S24+'C21'!S24+'C23'!S24)*100</f>
        <v>94.941900205058104</v>
      </c>
      <c r="T24" s="99">
        <f>+'C19'!T24/('C19'!T24+'C21'!T24+'C23'!T24)*100</f>
        <v>94.918842625264645</v>
      </c>
      <c r="U24" s="99"/>
      <c r="V24" s="99">
        <f>+'C19'!V24/('C19'!V24+'C21'!V24+'C23'!V24)*100</f>
        <v>93.303980920931934</v>
      </c>
      <c r="W24" s="99">
        <f>+'C19'!W24/('C19'!W24+'C21'!W24+'C23'!W24)*100</f>
        <v>92.818082391542106</v>
      </c>
      <c r="X24" s="99">
        <f>+'C19'!X24/('C19'!X24+'C21'!X24+'C23'!X24)*100</f>
        <v>93.796159527326438</v>
      </c>
      <c r="Y24" s="99"/>
      <c r="Z24" s="99">
        <f>+'C19'!Z24/('C19'!Z24+'C21'!Z24+'C23'!Z24)*100</f>
        <v>96.667823672335999</v>
      </c>
      <c r="AA24" s="99">
        <f>+'C19'!AA24/('C19'!AA24+'C21'!AA24+'C23'!AA24)*100</f>
        <v>95.973620270739318</v>
      </c>
      <c r="AB24" s="99">
        <f>+'C19'!AB24/('C19'!AB24+'C21'!AB24+'C23'!AB24)*100</f>
        <v>97.362027073932666</v>
      </c>
    </row>
    <row r="25" spans="1:28" ht="15.95" customHeight="1" x14ac:dyDescent="0.25">
      <c r="A25" s="53" t="s">
        <v>61</v>
      </c>
      <c r="B25" s="99">
        <f>+'C19'!B25/('C19'!B25+'C21'!B25+'C23'!B25)*100</f>
        <v>94.12523452157599</v>
      </c>
      <c r="C25" s="99">
        <f>+'C19'!C25/('C19'!C25+'C21'!C25+'C23'!C25)*100</f>
        <v>93.601627854397464</v>
      </c>
      <c r="D25" s="99">
        <f>+'C19'!D25/('C19'!D25+'C21'!D25+'C23'!D25)*100</f>
        <v>94.689403166869667</v>
      </c>
      <c r="E25" s="99"/>
      <c r="F25" s="99">
        <f>+'C19'!F25/('C19'!F25+'C21'!F25+'C23'!F25)*100</f>
        <v>98.612181958365468</v>
      </c>
      <c r="G25" s="99">
        <f>+'C19'!G25/('C19'!G25+'C21'!G25+'C23'!G25)*100</f>
        <v>98.706896551724128</v>
      </c>
      <c r="H25" s="99">
        <f>+'C19'!H25/('C19'!H25+'C21'!H25+'C23'!H25)*100</f>
        <v>98.502495840266221</v>
      </c>
      <c r="I25" s="99"/>
      <c r="J25" s="99">
        <f>+'C19'!J25/('C19'!J25+'C21'!J25+'C23'!J25)*100</f>
        <v>90.606060606060595</v>
      </c>
      <c r="K25" s="99">
        <f>+'C19'!K25/('C19'!K25+'C21'!K25+'C23'!K25)*100</f>
        <v>90.08620689655173</v>
      </c>
      <c r="L25" s="99">
        <f>+'C19'!L25/('C19'!L25+'C21'!L25+'C23'!L25)*100</f>
        <v>91.185897435897431</v>
      </c>
      <c r="M25" s="99"/>
      <c r="N25" s="99">
        <f>+'C19'!N25/('C19'!N25+'C21'!N25+'C23'!N25)*100</f>
        <v>90.365853658536594</v>
      </c>
      <c r="O25" s="99">
        <f>+'C19'!O25/('C19'!O25+'C21'!O25+'C23'!O25)*100</f>
        <v>89.639115250291042</v>
      </c>
      <c r="P25" s="99">
        <f>+'C19'!P25/('C19'!P25+'C21'!P25+'C23'!P25)*100</f>
        <v>91.165172855313699</v>
      </c>
      <c r="Q25" s="99"/>
      <c r="R25" s="99">
        <f>+'C19'!R25/('C19'!R25+'C21'!R25+'C23'!R25)*100</f>
        <v>95.146871008939968</v>
      </c>
      <c r="S25" s="99">
        <f>+'C19'!S25/('C19'!S25+'C21'!S25+'C23'!S25)*100</f>
        <v>94.536213468869121</v>
      </c>
      <c r="T25" s="99">
        <f>+'C19'!T25/('C19'!T25+'C21'!T25+'C23'!T25)*100</f>
        <v>95.763799743260591</v>
      </c>
      <c r="U25" s="99"/>
      <c r="V25" s="99">
        <f>+'C19'!V25/('C19'!V25+'C21'!V25+'C23'!V25)*100</f>
        <v>95.109489051094883</v>
      </c>
      <c r="W25" s="99">
        <f>+'C19'!W25/('C19'!W25+'C21'!W25+'C23'!W25)*100</f>
        <v>94.200848656294198</v>
      </c>
      <c r="X25" s="99">
        <f>+'C19'!X25/('C19'!X25+'C21'!X25+'C23'!X25)*100</f>
        <v>96.078431372549019</v>
      </c>
      <c r="Y25" s="99"/>
      <c r="Z25" s="99">
        <f>+'C19'!Z25/('C19'!Z25+'C21'!Z25+'C23'!Z25)*100</f>
        <v>95.655430711610492</v>
      </c>
      <c r="AA25" s="99">
        <f>+'C19'!AA25/('C19'!AA25+'C21'!AA25+'C23'!AA25)*100</f>
        <v>95.280235988200587</v>
      </c>
      <c r="AB25" s="99">
        <f>+'C19'!AB25/('C19'!AB25+'C21'!AB25+'C23'!AB25)*100</f>
        <v>96.042617960426185</v>
      </c>
    </row>
    <row r="26" spans="1:28" ht="15.95" customHeight="1" x14ac:dyDescent="0.25">
      <c r="A26" s="53" t="s">
        <v>62</v>
      </c>
      <c r="B26" s="99">
        <f>+'C19'!B26/('C19'!B26+'C21'!B26+'C23'!B26)*100</f>
        <v>95.049881958723631</v>
      </c>
      <c r="C26" s="99">
        <f>+'C19'!C26/('C19'!C26+'C21'!C26+'C23'!C26)*100</f>
        <v>94.455123465917495</v>
      </c>
      <c r="D26" s="99">
        <f>+'C19'!D26/('C19'!D26+'C21'!D26+'C23'!D26)*100</f>
        <v>95.681532663316588</v>
      </c>
      <c r="E26" s="99"/>
      <c r="F26" s="99">
        <f>+'C19'!F26/('C19'!F26+'C21'!F26+'C23'!F26)*100</f>
        <v>99.952963311382888</v>
      </c>
      <c r="G26" s="99">
        <f>+'C19'!G26/('C19'!G26+'C21'!G26+'C23'!G26)*100</f>
        <v>100</v>
      </c>
      <c r="H26" s="99">
        <f>+'C19'!H26/('C19'!H26+'C21'!H26+'C23'!H26)*100</f>
        <v>99.905926622765762</v>
      </c>
      <c r="I26" s="99"/>
      <c r="J26" s="99">
        <f>+'C19'!J26/('C19'!J26+'C21'!J26+'C23'!J26)*100</f>
        <v>90.873405299313049</v>
      </c>
      <c r="K26" s="99">
        <f>+'C19'!K26/('C19'!K26+'C21'!K26+'C23'!K26)*100</f>
        <v>88.824662813102123</v>
      </c>
      <c r="L26" s="99">
        <f>+'C19'!L26/('C19'!L26+'C21'!L26+'C23'!L26)*100</f>
        <v>93</v>
      </c>
      <c r="M26" s="99"/>
      <c r="N26" s="99">
        <f>+'C19'!N26/('C19'!N26+'C21'!N26+'C23'!N26)*100</f>
        <v>93.26572008113591</v>
      </c>
      <c r="O26" s="99">
        <f>+'C19'!O26/('C19'!O26+'C21'!O26+'C23'!O26)*100</f>
        <v>91.816056118472332</v>
      </c>
      <c r="P26" s="99">
        <f>+'C19'!P26/('C19'!P26+'C21'!P26+'C23'!P26)*100</f>
        <v>94.839255499153978</v>
      </c>
      <c r="Q26" s="99"/>
      <c r="R26" s="99">
        <f>+'C19'!R26/('C19'!R26+'C21'!R26+'C23'!R26)*100</f>
        <v>93.015184381778738</v>
      </c>
      <c r="S26" s="99">
        <f>+'C19'!S26/('C19'!S26+'C21'!S26+'C23'!S26)*100</f>
        <v>92.346509671993275</v>
      </c>
      <c r="T26" s="99">
        <f>+'C19'!T26/('C19'!T26+'C21'!T26+'C23'!T26)*100</f>
        <v>93.727598566308245</v>
      </c>
      <c r="U26" s="99"/>
      <c r="V26" s="99">
        <f>+'C19'!V26/('C19'!V26+'C21'!V26+'C23'!V26)*100</f>
        <v>96.044921875</v>
      </c>
      <c r="W26" s="99">
        <f>+'C19'!W26/('C19'!W26+'C21'!W26+'C23'!W26)*100</f>
        <v>96.542056074766364</v>
      </c>
      <c r="X26" s="99">
        <f>+'C19'!X26/('C19'!X26+'C21'!X26+'C23'!X26)*100</f>
        <v>95.501022494887522</v>
      </c>
      <c r="Y26" s="99"/>
      <c r="Z26" s="99">
        <f>+'C19'!Z26/('C19'!Z26+'C21'!Z26+'C23'!Z26)*100</f>
        <v>97.440670079106567</v>
      </c>
      <c r="AA26" s="99">
        <f>+'C19'!AA26/('C19'!AA26+'C21'!AA26+'C23'!AA26)*100</f>
        <v>97.678571428571431</v>
      </c>
      <c r="AB26" s="99">
        <f>+'C19'!AB26/('C19'!AB26+'C21'!AB26+'C23'!AB26)*100</f>
        <v>97.181729834791071</v>
      </c>
    </row>
    <row r="27" spans="1:28" ht="15.95" customHeight="1" x14ac:dyDescent="0.25">
      <c r="A27" s="53" t="s">
        <v>63</v>
      </c>
      <c r="B27" s="99">
        <f>+'C19'!B27/('C19'!B27+'C21'!B27+'C23'!B27)*100</f>
        <v>98.936594443705971</v>
      </c>
      <c r="C27" s="99">
        <f>+'C19'!C27/('C19'!C27+'C21'!C27+'C23'!C27)*100</f>
        <v>98.961578400830746</v>
      </c>
      <c r="D27" s="99">
        <f>+'C19'!D27/('C19'!D27+'C21'!D27+'C23'!D27)*100</f>
        <v>98.91037864342141</v>
      </c>
      <c r="E27" s="99"/>
      <c r="F27" s="99">
        <f>+'C19'!F27/('C19'!F27+'C21'!F27+'C23'!F27)*100</f>
        <v>99.916736053288929</v>
      </c>
      <c r="G27" s="99">
        <f>+'C19'!G27/('C19'!G27+'C21'!G27+'C23'!G27)*100</f>
        <v>99.83443708609272</v>
      </c>
      <c r="H27" s="99">
        <f>+'C19'!H27/('C19'!H27+'C21'!H27+'C23'!H27)*100</f>
        <v>100</v>
      </c>
      <c r="I27" s="99"/>
      <c r="J27" s="99">
        <f>+'C19'!J27/('C19'!J27+'C21'!J27+'C23'!J27)*100</f>
        <v>98.600174978127725</v>
      </c>
      <c r="K27" s="99">
        <f>+'C19'!K27/('C19'!K27+'C21'!K27+'C23'!K27)*100</f>
        <v>99.145299145299148</v>
      </c>
      <c r="L27" s="99">
        <f>+'C19'!L27/('C19'!L27+'C21'!L27+'C23'!L27)*100</f>
        <v>98.028673835125446</v>
      </c>
      <c r="M27" s="99"/>
      <c r="N27" s="99">
        <f>+'C19'!N27/('C19'!N27+'C21'!N27+'C23'!N27)*100</f>
        <v>98.946576373212949</v>
      </c>
      <c r="O27" s="99">
        <f>+'C19'!O27/('C19'!O27+'C21'!O27+'C23'!O27)*100</f>
        <v>98.911353032659406</v>
      </c>
      <c r="P27" s="99">
        <f>+'C19'!P27/('C19'!P27+'C21'!P27+'C23'!P27)*100</f>
        <v>98.979591836734699</v>
      </c>
      <c r="Q27" s="99"/>
      <c r="R27" s="99">
        <f>+'C19'!R27/('C19'!R27+'C21'!R27+'C23'!R27)*100</f>
        <v>98.703170028818448</v>
      </c>
      <c r="S27" s="99">
        <f>+'C19'!S27/('C19'!S27+'C21'!S27+'C23'!S27)*100</f>
        <v>98.763736263736263</v>
      </c>
      <c r="T27" s="99">
        <f>+'C19'!T27/('C19'!T27+'C21'!T27+'C23'!T27)*100</f>
        <v>98.636363636363626</v>
      </c>
      <c r="U27" s="99"/>
      <c r="V27" s="99">
        <f>+'C19'!V27/('C19'!V27+'C21'!V27+'C23'!V27)*100</f>
        <v>98.345740281224153</v>
      </c>
      <c r="W27" s="99">
        <f>+'C19'!W27/('C19'!W27+'C21'!W27+'C23'!W27)*100</f>
        <v>97.92663476874003</v>
      </c>
      <c r="X27" s="99">
        <f>+'C19'!X27/('C19'!X27+'C21'!X27+'C23'!X27)*100</f>
        <v>98.797250859106526</v>
      </c>
      <c r="Y27" s="99"/>
      <c r="Z27" s="99">
        <f>+'C19'!Z27/('C19'!Z27+'C21'!Z27+'C23'!Z27)*100</f>
        <v>99.122106943335993</v>
      </c>
      <c r="AA27" s="99">
        <f>+'C19'!AA27/('C19'!AA27+'C21'!AA27+'C23'!AA27)*100</f>
        <v>99.248120300751879</v>
      </c>
      <c r="AB27" s="99">
        <f>+'C19'!AB27/('C19'!AB27+'C21'!AB27+'C23'!AB27)*100</f>
        <v>98.979591836734699</v>
      </c>
    </row>
    <row r="28" spans="1:28" ht="15.95" customHeight="1" x14ac:dyDescent="0.25">
      <c r="A28" s="53" t="s">
        <v>64</v>
      </c>
      <c r="B28" s="99">
        <f>+'C19'!B28/('C19'!B28+'C21'!B28+'C23'!B28)*100</f>
        <v>97.233444581064461</v>
      </c>
      <c r="C28" s="99">
        <f>+'C19'!C28/('C19'!C28+'C21'!C28+'C23'!C28)*100</f>
        <v>96.873398257303947</v>
      </c>
      <c r="D28" s="99">
        <f>+'C19'!D28/('C19'!D28+'C21'!D28+'C23'!D28)*100</f>
        <v>97.614314115308147</v>
      </c>
      <c r="E28" s="99"/>
      <c r="F28" s="99">
        <f>+'C19'!F28/('C19'!F28+'C21'!F28+'C23'!F28)*100</f>
        <v>99.890410958904113</v>
      </c>
      <c r="G28" s="99">
        <f>+'C19'!G28/('C19'!G28+'C21'!G28+'C23'!G28)*100</f>
        <v>99.782608695652172</v>
      </c>
      <c r="H28" s="99">
        <f>+'C19'!H28/('C19'!H28+'C21'!H28+'C23'!H28)*100</f>
        <v>100</v>
      </c>
      <c r="I28" s="99"/>
      <c r="J28" s="99">
        <f>+'C19'!J28/('C19'!J28+'C21'!J28+'C23'!J28)*100</f>
        <v>95.128626163108919</v>
      </c>
      <c r="K28" s="99">
        <f>+'C19'!K28/('C19'!K28+'C21'!K28+'C23'!K28)*100</f>
        <v>94.426229508196727</v>
      </c>
      <c r="L28" s="99">
        <f>+'C19'!L28/('C19'!L28+'C21'!L28+'C23'!L28)*100</f>
        <v>95.833333333333343</v>
      </c>
      <c r="M28" s="99"/>
      <c r="N28" s="99">
        <f>+'C19'!N28/('C19'!N28+'C21'!N28+'C23'!N28)*100</f>
        <v>94.94047619047619</v>
      </c>
      <c r="O28" s="99">
        <f>+'C19'!O28/('C19'!O28+'C21'!O28+'C23'!O28)*100</f>
        <v>94.050991501416419</v>
      </c>
      <c r="P28" s="99">
        <f>+'C19'!P28/('C19'!P28+'C21'!P28+'C23'!P28)*100</f>
        <v>95.924764890282134</v>
      </c>
      <c r="Q28" s="99"/>
      <c r="R28" s="99">
        <f>+'C19'!R28/('C19'!R28+'C21'!R28+'C23'!R28)*100</f>
        <v>97.668771248178729</v>
      </c>
      <c r="S28" s="99">
        <f>+'C19'!S28/('C19'!S28+'C21'!S28+'C23'!S28)*100</f>
        <v>97.771317829457359</v>
      </c>
      <c r="T28" s="99">
        <f>+'C19'!T28/('C19'!T28+'C21'!T28+'C23'!T28)*100</f>
        <v>97.565725413826669</v>
      </c>
      <c r="U28" s="99"/>
      <c r="V28" s="99">
        <f>+'C19'!V28/('C19'!V28+'C21'!V28+'C23'!V28)*100</f>
        <v>97.881828316610935</v>
      </c>
      <c r="W28" s="99">
        <f>+'C19'!W28/('C19'!W28+'C21'!W28+'C23'!W28)*100</f>
        <v>97.068403908794792</v>
      </c>
      <c r="X28" s="99">
        <f>+'C19'!X28/('C19'!X28+'C21'!X28+'C23'!X28)*100</f>
        <v>98.739977090492559</v>
      </c>
      <c r="Y28" s="99"/>
      <c r="Z28" s="99">
        <f>+'C19'!Z28/('C19'!Z28+'C21'!Z28+'C23'!Z28)*100</f>
        <v>98.069705093833775</v>
      </c>
      <c r="AA28" s="99">
        <f>+'C19'!AA28/('C19'!AA28+'C21'!AA28+'C23'!AA28)*100</f>
        <v>98.310139165009929</v>
      </c>
      <c r="AB28" s="99">
        <f>+'C19'!AB28/('C19'!AB28+'C21'!AB28+'C23'!AB28)*100</f>
        <v>97.788125727590227</v>
      </c>
    </row>
    <row r="29" spans="1:28" ht="15.95" customHeight="1" x14ac:dyDescent="0.25">
      <c r="A29" s="53" t="s">
        <v>65</v>
      </c>
      <c r="B29" s="99">
        <f>+'C19'!B29/('C19'!B29+'C21'!B29+'C23'!B29)*100</f>
        <v>95.076523245740688</v>
      </c>
      <c r="C29" s="99">
        <f>+'C19'!C29/('C19'!C29+'C21'!C29+'C23'!C29)*100</f>
        <v>94.556280124751908</v>
      </c>
      <c r="D29" s="99">
        <f>+'C19'!D29/('C19'!D29+'C21'!D29+'C23'!D29)*100</f>
        <v>95.616357752280081</v>
      </c>
      <c r="E29" s="99"/>
      <c r="F29" s="99">
        <f>+'C19'!F29/('C19'!F29+'C21'!F29+'C23'!F29)*100</f>
        <v>99.627906976744185</v>
      </c>
      <c r="G29" s="99">
        <f>+'C19'!G29/('C19'!G29+'C21'!G29+'C23'!G29)*100</f>
        <v>99.445471349353056</v>
      </c>
      <c r="H29" s="99">
        <f>+'C19'!H29/('C19'!H29+'C21'!H29+'C23'!H29)*100</f>
        <v>99.812734082397</v>
      </c>
      <c r="I29" s="99"/>
      <c r="J29" s="99">
        <f>+'C19'!J29/('C19'!J29+'C21'!J29+'C23'!J29)*100</f>
        <v>88.391224862888478</v>
      </c>
      <c r="K29" s="99">
        <f>+'C19'!K29/('C19'!K29+'C21'!K29+'C23'!K29)*100</f>
        <v>86.690017513134848</v>
      </c>
      <c r="L29" s="99">
        <f>+'C19'!L29/('C19'!L29+'C21'!L29+'C23'!L29)*100</f>
        <v>90.248565965583168</v>
      </c>
      <c r="M29" s="99"/>
      <c r="N29" s="99">
        <f>+'C19'!N29/('C19'!N29+'C21'!N29+'C23'!N29)*100</f>
        <v>93.932584269662925</v>
      </c>
      <c r="O29" s="99">
        <f>+'C19'!O29/('C19'!O29+'C21'!O29+'C23'!O29)*100</f>
        <v>92.972181551976576</v>
      </c>
      <c r="P29" s="99">
        <f>+'C19'!P29/('C19'!P29+'C21'!P29+'C23'!P29)*100</f>
        <v>94.938650306748457</v>
      </c>
      <c r="Q29" s="99"/>
      <c r="R29" s="99">
        <f>+'C19'!R29/('C19'!R29+'C21'!R29+'C23'!R29)*100</f>
        <v>96.611570247933884</v>
      </c>
      <c r="S29" s="99">
        <f>+'C19'!S29/('C19'!S29+'C21'!S29+'C23'!S29)*100</f>
        <v>96.632996632996637</v>
      </c>
      <c r="T29" s="99">
        <f>+'C19'!T29/('C19'!T29+'C21'!T29+'C23'!T29)*100</f>
        <v>96.590909090909093</v>
      </c>
      <c r="U29" s="99"/>
      <c r="V29" s="99">
        <f>+'C19'!V29/('C19'!V29+'C21'!V29+'C23'!V29)*100</f>
        <v>95.856873822975516</v>
      </c>
      <c r="W29" s="99">
        <f>+'C19'!W29/('C19'!W29+'C21'!W29+'C23'!W29)*100</f>
        <v>95.471014492753625</v>
      </c>
      <c r="X29" s="99">
        <f>+'C19'!X29/('C19'!X29+'C21'!X29+'C23'!X29)*100</f>
        <v>96.274509803921575</v>
      </c>
      <c r="Y29" s="99"/>
      <c r="Z29" s="99">
        <f>+'C19'!Z29/('C19'!Z29+'C21'!Z29+'C23'!Z29)*100</f>
        <v>96.173913043478265</v>
      </c>
      <c r="AA29" s="99">
        <f>+'C19'!AA29/('C19'!AA29+'C21'!AA29+'C23'!AA29)*100</f>
        <v>96.587030716723561</v>
      </c>
      <c r="AB29" s="99">
        <f>+'C19'!AB29/('C19'!AB29+'C21'!AB29+'C23'!AB29)*100</f>
        <v>95.744680851063833</v>
      </c>
    </row>
    <row r="30" spans="1:28" ht="15.95" customHeight="1" x14ac:dyDescent="0.25">
      <c r="A30" s="53" t="s">
        <v>66</v>
      </c>
      <c r="B30" s="99">
        <f>+'C19'!B30/('C19'!B30+'C21'!B30+'C23'!B30)*100</f>
        <v>92.490227007749809</v>
      </c>
      <c r="C30" s="99">
        <f>+'C19'!C30/('C19'!C30+'C21'!C30+'C23'!C30)*100</f>
        <v>91.618920719520318</v>
      </c>
      <c r="D30" s="99">
        <f>+'C19'!D30/('C19'!D30+'C21'!D30+'C23'!D30)*100</f>
        <v>93.414358394573199</v>
      </c>
      <c r="E30" s="99"/>
      <c r="F30" s="99">
        <f>+'C19'!F30/('C19'!F30+'C21'!F30+'C23'!F30)*100</f>
        <v>99.429073342116823</v>
      </c>
      <c r="G30" s="99">
        <f>+'C19'!G30/('C19'!G30+'C21'!G30+'C23'!G30)*100</f>
        <v>99.16457811194654</v>
      </c>
      <c r="H30" s="99">
        <f>+'C19'!H30/('C19'!H30+'C21'!H30+'C23'!H30)*100</f>
        <v>99.722222222222229</v>
      </c>
      <c r="I30" s="99"/>
      <c r="J30" s="99">
        <f>+'C19'!J30/('C19'!J30+'C21'!J30+'C23'!J30)*100</f>
        <v>86.185925282363158</v>
      </c>
      <c r="K30" s="99">
        <f>+'C19'!K30/('C19'!K30+'C21'!K30+'C23'!K30)*100</f>
        <v>85.11904761904762</v>
      </c>
      <c r="L30" s="99">
        <f>+'C19'!L30/('C19'!L30+'C21'!L30+'C23'!L30)*100</f>
        <v>87.300177619893432</v>
      </c>
      <c r="M30" s="99"/>
      <c r="N30" s="99">
        <f>+'C19'!N30/('C19'!N30+'C21'!N30+'C23'!N30)*100</f>
        <v>87.67888307155323</v>
      </c>
      <c r="O30" s="99">
        <f>+'C19'!O30/('C19'!O30+'C21'!O30+'C23'!O30)*100</f>
        <v>86.758893280632407</v>
      </c>
      <c r="P30" s="99">
        <f>+'C19'!P30/('C19'!P30+'C21'!P30+'C23'!P30)*100</f>
        <v>88.715664439495185</v>
      </c>
      <c r="Q30" s="99"/>
      <c r="R30" s="99">
        <f>+'C19'!R30/('C19'!R30+'C21'!R30+'C23'!R30)*100</f>
        <v>93.077531645569621</v>
      </c>
      <c r="S30" s="99">
        <f>+'C19'!S30/('C19'!S30+'C21'!S30+'C23'!S30)*100</f>
        <v>91.138273491214676</v>
      </c>
      <c r="T30" s="99">
        <f>+'C19'!T30/('C19'!T30+'C21'!T30+'C23'!T30)*100</f>
        <v>95.159967186218211</v>
      </c>
      <c r="U30" s="99"/>
      <c r="V30" s="99">
        <f>+'C19'!V30/('C19'!V30+'C21'!V30+'C23'!V30)*100</f>
        <v>93.67764915405165</v>
      </c>
      <c r="W30" s="99">
        <f>+'C19'!W30/('C19'!W30+'C21'!W30+'C23'!W30)*100</f>
        <v>93.202146690518788</v>
      </c>
      <c r="X30" s="99">
        <f>+'C19'!X30/('C19'!X30+'C21'!X30+'C23'!X30)*100</f>
        <v>94.148936170212778</v>
      </c>
      <c r="Y30" s="99"/>
      <c r="Z30" s="99">
        <f>+'C19'!Z30/('C19'!Z30+'C21'!Z30+'C23'!Z30)*100</f>
        <v>96.02200592467203</v>
      </c>
      <c r="AA30" s="99">
        <f>+'C19'!AA30/('C19'!AA30+'C21'!AA30+'C23'!AA30)*100</f>
        <v>95.703454085930915</v>
      </c>
      <c r="AB30" s="99">
        <f>+'C19'!AB30/('C19'!AB30+'C21'!AB30+'C23'!AB30)*100</f>
        <v>96.343537414965979</v>
      </c>
    </row>
    <row r="31" spans="1:28" ht="15.95" customHeight="1" x14ac:dyDescent="0.25">
      <c r="A31" s="53" t="s">
        <v>67</v>
      </c>
      <c r="B31" s="99">
        <f>+'C19'!B31/('C19'!B31+'C21'!B31+'C23'!B31)*100</f>
        <v>94.45131163301744</v>
      </c>
      <c r="C31" s="99">
        <f>+'C19'!C31/('C19'!C31+'C21'!C31+'C23'!C31)*100</f>
        <v>93.812664907651708</v>
      </c>
      <c r="D31" s="99">
        <f>+'C19'!D31/('C19'!D31+'C21'!D31+'C23'!D31)*100</f>
        <v>95.144657691205964</v>
      </c>
      <c r="E31" s="99"/>
      <c r="F31" s="99">
        <f>+'C19'!F31/('C19'!F31+'C21'!F31+'C23'!F31)*100</f>
        <v>99.639477242000908</v>
      </c>
      <c r="G31" s="99">
        <f>+'C19'!G31/('C19'!G31+'C21'!G31+'C23'!G31)*100</f>
        <v>99.654576856649385</v>
      </c>
      <c r="H31" s="99">
        <f>+'C19'!H31/('C19'!H31+'C21'!H31+'C23'!H31)*100</f>
        <v>99.62299717247879</v>
      </c>
      <c r="I31" s="99"/>
      <c r="J31" s="99">
        <f>+'C19'!J31/('C19'!J31+'C21'!J31+'C23'!J31)*100</f>
        <v>87.809349220898255</v>
      </c>
      <c r="K31" s="99">
        <f>+'C19'!K31/('C19'!K31+'C21'!K31+'C23'!K31)*100</f>
        <v>87.90035587188612</v>
      </c>
      <c r="L31" s="99">
        <f>+'C19'!L31/('C19'!L31+'C21'!L31+'C23'!L31)*100</f>
        <v>87.71266540642722</v>
      </c>
      <c r="M31" s="99"/>
      <c r="N31" s="99">
        <f>+'C19'!N31/('C19'!N31+'C21'!N31+'C23'!N31)*100</f>
        <v>91.131498470948017</v>
      </c>
      <c r="O31" s="99">
        <f>+'C19'!O31/('C19'!O31+'C21'!O31+'C23'!O31)*100</f>
        <v>89.863547758284597</v>
      </c>
      <c r="P31" s="99">
        <f>+'C19'!P31/('C19'!P31+'C21'!P31+'C23'!P31)*100</f>
        <v>92.521367521367523</v>
      </c>
      <c r="Q31" s="99"/>
      <c r="R31" s="99">
        <f>+'C19'!R31/('C19'!R31+'C21'!R31+'C23'!R31)*100</f>
        <v>93.86666666666666</v>
      </c>
      <c r="S31" s="99">
        <f>+'C19'!S31/('C19'!S31+'C21'!S31+'C23'!S31)*100</f>
        <v>92.301943198804182</v>
      </c>
      <c r="T31" s="99">
        <f>+'C19'!T31/('C19'!T31+'C21'!T31+'C23'!T31)*100</f>
        <v>95.493395493395496</v>
      </c>
      <c r="U31" s="99"/>
      <c r="V31" s="99">
        <f>+'C19'!V31/('C19'!V31+'C21'!V31+'C23'!V31)*100</f>
        <v>96.7684816290394</v>
      </c>
      <c r="W31" s="99">
        <f>+'C19'!W31/('C19'!W31+'C21'!W31+'C23'!W31)*100</f>
        <v>96.106048053024026</v>
      </c>
      <c r="X31" s="99">
        <f>+'C19'!X31/('C19'!X31+'C21'!X31+'C23'!X31)*100</f>
        <v>97.528517110266151</v>
      </c>
      <c r="Y31" s="99"/>
      <c r="Z31" s="99">
        <f>+'C19'!Z31/('C19'!Z31+'C21'!Z31+'C23'!Z31)*100</f>
        <v>98.329048843187664</v>
      </c>
      <c r="AA31" s="99">
        <f>+'C19'!AA31/('C19'!AA31+'C21'!AA31+'C23'!AA31)*100</f>
        <v>98.105436573311366</v>
      </c>
      <c r="AB31" s="99">
        <f>+'C19'!AB31/('C19'!AB31+'C21'!AB31+'C23'!AB31)*100</f>
        <v>98.571428571428584</v>
      </c>
    </row>
    <row r="32" spans="1:28" ht="15.95" customHeight="1" x14ac:dyDescent="0.25">
      <c r="A32" s="53" t="s">
        <v>68</v>
      </c>
      <c r="B32" s="99">
        <f>+'C19'!B32/('C19'!B32+'C21'!B32+'C23'!B32)*100</f>
        <v>93.746976294146094</v>
      </c>
      <c r="C32" s="99">
        <f>+'C19'!C32/('C19'!C32+'C21'!C32+'C23'!C32)*100</f>
        <v>92.878682440269074</v>
      </c>
      <c r="D32" s="99">
        <f>+'C19'!D32/('C19'!D32+'C21'!D32+'C23'!D32)*100</f>
        <v>94.692949203942376</v>
      </c>
      <c r="E32" s="99"/>
      <c r="F32" s="99">
        <f>+'C19'!F32/('C19'!F32+'C21'!F32+'C23'!F32)*100</f>
        <v>99.921011058451811</v>
      </c>
      <c r="G32" s="99">
        <f>+'C19'!G32/('C19'!G32+'C21'!G32+'C23'!G32)*100</f>
        <v>99.846625766871171</v>
      </c>
      <c r="H32" s="99">
        <f>+'C19'!H32/('C19'!H32+'C21'!H32+'C23'!H32)*100</f>
        <v>100</v>
      </c>
      <c r="I32" s="99"/>
      <c r="J32" s="99">
        <f>+'C19'!J32/('C19'!J32+'C21'!J32+'C23'!J32)*100</f>
        <v>89.55672426746807</v>
      </c>
      <c r="K32" s="99">
        <f>+'C19'!K32/('C19'!K32+'C21'!K32+'C23'!K32)*100</f>
        <v>89.554317548746525</v>
      </c>
      <c r="L32" s="99">
        <f>+'C19'!L32/('C19'!L32+'C21'!L32+'C23'!L32)*100</f>
        <v>89.559543230016317</v>
      </c>
      <c r="M32" s="99"/>
      <c r="N32" s="99">
        <f>+'C19'!N32/('C19'!N32+'C21'!N32+'C23'!N32)*100</f>
        <v>89.410272669625869</v>
      </c>
      <c r="O32" s="99">
        <f>+'C19'!O32/('C19'!O32+'C21'!O32+'C23'!O32)*100</f>
        <v>86.298076923076934</v>
      </c>
      <c r="P32" s="99">
        <f>+'C19'!P32/('C19'!P32+'C21'!P32+'C23'!P32)*100</f>
        <v>92.885906040268452</v>
      </c>
      <c r="Q32" s="99"/>
      <c r="R32" s="99">
        <f>+'C19'!R32/('C19'!R32+'C21'!R32+'C23'!R32)*100</f>
        <v>93.923381770145312</v>
      </c>
      <c r="S32" s="99">
        <f>+'C19'!S32/('C19'!S32+'C21'!S32+'C23'!S32)*100</f>
        <v>93.209876543209873</v>
      </c>
      <c r="T32" s="99">
        <f>+'C19'!T32/('C19'!T32+'C21'!T32+'C23'!T32)*100</f>
        <v>94.744318181818173</v>
      </c>
      <c r="U32" s="99"/>
      <c r="V32" s="99">
        <f>+'C19'!V32/('C19'!V32+'C21'!V32+'C23'!V32)*100</f>
        <v>94.497607655502392</v>
      </c>
      <c r="W32" s="99">
        <f>+'C19'!W32/('C19'!W32+'C21'!W32+'C23'!W32)*100</f>
        <v>95.666131621187802</v>
      </c>
      <c r="X32" s="99">
        <f>+'C19'!X32/('C19'!X32+'C21'!X32+'C23'!X32)*100</f>
        <v>93.343898573692556</v>
      </c>
      <c r="Y32" s="99"/>
      <c r="Z32" s="99">
        <f>+'C19'!Z32/('C19'!Z32+'C21'!Z32+'C23'!Z32)*100</f>
        <v>96.304675716440428</v>
      </c>
      <c r="AA32" s="99">
        <f>+'C19'!AA32/('C19'!AA32+'C21'!AA32+'C23'!AA32)*100</f>
        <v>94.822485207100598</v>
      </c>
      <c r="AB32" s="99">
        <f>+'C19'!AB32/('C19'!AB32+'C21'!AB32+'C23'!AB32)*100</f>
        <v>97.846153846153854</v>
      </c>
    </row>
    <row r="33" spans="1:28" ht="15.95" customHeight="1" x14ac:dyDescent="0.25">
      <c r="A33" s="53" t="s">
        <v>479</v>
      </c>
      <c r="B33" s="99">
        <f>+'C19'!B33/('C19'!B33+'C21'!B33+'C23'!B33)*100</f>
        <v>95.911528150134046</v>
      </c>
      <c r="C33" s="99">
        <f>+'C19'!C33/('C19'!C33+'C21'!C33+'C23'!C33)*100</f>
        <v>95.530726256983243</v>
      </c>
      <c r="D33" s="99">
        <f>+'C19'!D33/('C19'!D33+'C21'!D33+'C23'!D33)*100</f>
        <v>96.323871568171242</v>
      </c>
      <c r="E33" s="99"/>
      <c r="F33" s="99">
        <f>+'C19'!F33/('C19'!F33+'C21'!F33+'C23'!F33)*100</f>
        <v>99.633967789165439</v>
      </c>
      <c r="G33" s="99">
        <f>+'C19'!G33/('C19'!G33+'C21'!G33+'C23'!G33)*100</f>
        <v>99.579242636746145</v>
      </c>
      <c r="H33" s="99">
        <f>+'C19'!H33/('C19'!H33+'C21'!H33+'C23'!H33)*100</f>
        <v>99.693721286370589</v>
      </c>
      <c r="I33" s="99"/>
      <c r="J33" s="99">
        <f>+'C19'!J33/('C19'!J33+'C21'!J33+'C23'!J33)*100</f>
        <v>91.386861313868621</v>
      </c>
      <c r="K33" s="99">
        <f>+'C19'!K33/('C19'!K33+'C21'!K33+'C23'!K33)*100</f>
        <v>90.168539325842701</v>
      </c>
      <c r="L33" s="99">
        <f>+'C19'!L33/('C19'!L33+'C21'!L33+'C23'!L33)*100</f>
        <v>92.705167173252278</v>
      </c>
      <c r="M33" s="99"/>
      <c r="N33" s="99">
        <f>+'C19'!N33/('C19'!N33+'C21'!N33+'C23'!N33)*100</f>
        <v>93.803786574870912</v>
      </c>
      <c r="O33" s="99">
        <f>+'C19'!O33/('C19'!O33+'C21'!O33+'C23'!O33)*100</f>
        <v>93.797606093579972</v>
      </c>
      <c r="P33" s="99">
        <f>+'C19'!P33/('C19'!P33+'C21'!P33+'C23'!P33)*100</f>
        <v>93.810679611650485</v>
      </c>
      <c r="Q33" s="99"/>
      <c r="R33" s="99">
        <f>+'C19'!R33/('C19'!R33+'C21'!R33+'C23'!R33)*100</f>
        <v>97.392359005457848</v>
      </c>
      <c r="S33" s="99">
        <f>+'C19'!S33/('C19'!S33+'C21'!S33+'C23'!S33)*100</f>
        <v>96.915776986951357</v>
      </c>
      <c r="T33" s="99">
        <f>+'C19'!T33/('C19'!T33+'C21'!T33+'C23'!T33)*100</f>
        <v>97.890818858560792</v>
      </c>
      <c r="U33" s="99"/>
      <c r="V33" s="99">
        <f>+'C19'!V33/('C19'!V33+'C21'!V33+'C23'!V33)*100</f>
        <v>95.515066573230555</v>
      </c>
      <c r="W33" s="99">
        <f>+'C19'!W33/('C19'!W33+'C21'!W33+'C23'!W33)*100</f>
        <v>94.616419919246297</v>
      </c>
      <c r="X33" s="99">
        <f>+'C19'!X33/('C19'!X33+'C21'!X33+'C23'!X33)*100</f>
        <v>96.491228070175438</v>
      </c>
      <c r="Y33" s="99"/>
      <c r="Z33" s="99">
        <f>+'C19'!Z33/('C19'!Z33+'C21'!Z33+'C23'!Z33)*100</f>
        <v>97.995705082319247</v>
      </c>
      <c r="AA33" s="99">
        <f>+'C19'!AA33/('C19'!AA33+'C21'!AA33+'C23'!AA33)*100</f>
        <v>98.342541436464089</v>
      </c>
      <c r="AB33" s="99">
        <f>+'C19'!AB33/('C19'!AB33+'C21'!AB33+'C23'!AB33)*100</f>
        <v>97.622585438335804</v>
      </c>
    </row>
    <row r="34" spans="1:28" ht="15.95" customHeight="1" x14ac:dyDescent="0.25">
      <c r="A34" s="53" t="s">
        <v>69</v>
      </c>
      <c r="B34" s="99">
        <f>+'C19'!B34/('C19'!B34+'C21'!B34+'C23'!B34)*100</f>
        <v>92.532467532467535</v>
      </c>
      <c r="C34" s="99">
        <f>+'C19'!C34/('C19'!C34+'C21'!C34+'C23'!C34)*100</f>
        <v>92.373923739237398</v>
      </c>
      <c r="D34" s="99">
        <f>+'C19'!D34/('C19'!D34+'C21'!D34+'C23'!D34)*100</f>
        <v>92.709766162310871</v>
      </c>
      <c r="E34" s="99"/>
      <c r="F34" s="99">
        <f>+'C19'!F34/('C19'!F34+'C21'!F34+'C23'!F34)*100</f>
        <v>99.193548387096769</v>
      </c>
      <c r="G34" s="99">
        <f>+'C19'!G34/('C19'!G34+'C21'!G34+'C23'!G34)*100</f>
        <v>99.275362318840578</v>
      </c>
      <c r="H34" s="99">
        <f>+'C19'!H34/('C19'!H34+'C21'!H34+'C23'!H34)*100</f>
        <v>99.090909090909093</v>
      </c>
      <c r="I34" s="99"/>
      <c r="J34" s="99">
        <f>+'C19'!J34/('C19'!J34+'C21'!J34+'C23'!J34)*100</f>
        <v>85.317460317460316</v>
      </c>
      <c r="K34" s="99">
        <f>+'C19'!K34/('C19'!K34+'C21'!K34+'C23'!K34)*100</f>
        <v>83.333333333333343</v>
      </c>
      <c r="L34" s="99">
        <f>+'C19'!L34/('C19'!L34+'C21'!L34+'C23'!L34)*100</f>
        <v>87.301587301587304</v>
      </c>
      <c r="M34" s="99"/>
      <c r="N34" s="99">
        <f>+'C19'!N34/('C19'!N34+'C21'!N34+'C23'!N34)*100</f>
        <v>88.632619439868193</v>
      </c>
      <c r="O34" s="99">
        <f>+'C19'!O34/('C19'!O34+'C21'!O34+'C23'!O34)*100</f>
        <v>90.548780487804876</v>
      </c>
      <c r="P34" s="99">
        <f>+'C19'!P34/('C19'!P34+'C21'!P34+'C23'!P34)*100</f>
        <v>86.379928315412187</v>
      </c>
      <c r="Q34" s="99"/>
      <c r="R34" s="99">
        <f>+'C19'!R34/('C19'!R34+'C21'!R34+'C23'!R34)*100</f>
        <v>91.280148423005571</v>
      </c>
      <c r="S34" s="99">
        <f>+'C19'!S34/('C19'!S34+'C21'!S34+'C23'!S34)*100</f>
        <v>91.335740072202171</v>
      </c>
      <c r="T34" s="99">
        <f>+'C19'!T34/('C19'!T34+'C21'!T34+'C23'!T34)*100</f>
        <v>91.221374045801525</v>
      </c>
      <c r="U34" s="99"/>
      <c r="V34" s="99">
        <f>+'C19'!V34/('C19'!V34+'C21'!V34+'C23'!V34)*100</f>
        <v>93.886462882096069</v>
      </c>
      <c r="W34" s="99">
        <f>+'C19'!W34/('C19'!W34+'C21'!W34+'C23'!W34)*100</f>
        <v>91.561181434599163</v>
      </c>
      <c r="X34" s="99">
        <f>+'C19'!X34/('C19'!X34+'C21'!X34+'C23'!X34)*100</f>
        <v>96.380090497737555</v>
      </c>
      <c r="Y34" s="99"/>
      <c r="Z34" s="99">
        <f>+'C19'!Z34/('C19'!Z34+'C21'!Z34+'C23'!Z34)*100</f>
        <v>98.319327731092429</v>
      </c>
      <c r="AA34" s="99">
        <f>+'C19'!AA34/('C19'!AA34+'C21'!AA34+'C23'!AA34)*100</f>
        <v>98.046875</v>
      </c>
      <c r="AB34" s="99">
        <f>+'C19'!AB34/('C19'!AB34+'C21'!AB34+'C23'!AB34)*100</f>
        <v>98.636363636363626</v>
      </c>
    </row>
    <row r="35" spans="1:28" ht="15.95" customHeight="1" x14ac:dyDescent="0.25">
      <c r="A35" s="53" t="s">
        <v>70</v>
      </c>
      <c r="B35" s="99">
        <f>+'C19'!B35/('C19'!B35+'C21'!B35+'C23'!B35)*100</f>
        <v>95.901181205052723</v>
      </c>
      <c r="C35" s="99">
        <f>+'C19'!C35/('C19'!C35+'C21'!C35+'C23'!C35)*100</f>
        <v>95.529682334339512</v>
      </c>
      <c r="D35" s="99">
        <f>+'C19'!D35/('C19'!D35+'C21'!D35+'C23'!D35)*100</f>
        <v>96.301168459336068</v>
      </c>
      <c r="E35" s="99"/>
      <c r="F35" s="99">
        <f>+'C19'!F35/('C19'!F35+'C21'!F35+'C23'!F35)*100</f>
        <v>99.905392620624411</v>
      </c>
      <c r="G35" s="99">
        <f>+'C19'!G35/('C19'!G35+'C21'!G35+'C23'!G35)*100</f>
        <v>99.909950472760016</v>
      </c>
      <c r="H35" s="99">
        <f>+'C19'!H35/('C19'!H35+'C21'!H35+'C23'!H35)*100</f>
        <v>99.900348779272548</v>
      </c>
      <c r="I35" s="99"/>
      <c r="J35" s="99">
        <f>+'C19'!J35/('C19'!J35+'C21'!J35+'C23'!J35)*100</f>
        <v>94.374857663402409</v>
      </c>
      <c r="K35" s="99">
        <f>+'C19'!K35/('C19'!K35+'C21'!K35+'C23'!K35)*100</f>
        <v>93.785557986870899</v>
      </c>
      <c r="L35" s="99">
        <f>+'C19'!L35/('C19'!L35+'C21'!L35+'C23'!L35)*100</f>
        <v>95.01424501424502</v>
      </c>
      <c r="M35" s="99"/>
      <c r="N35" s="99">
        <f>+'C19'!N35/('C19'!N35+'C21'!N35+'C23'!N35)*100</f>
        <v>92.940717628705144</v>
      </c>
      <c r="O35" s="99">
        <f>+'C19'!O35/('C19'!O35+'C21'!O35+'C23'!O35)*100</f>
        <v>92.354277062831187</v>
      </c>
      <c r="P35" s="99">
        <f>+'C19'!P35/('C19'!P35+'C21'!P35+'C23'!P35)*100</f>
        <v>93.563958165728081</v>
      </c>
      <c r="Q35" s="99"/>
      <c r="R35" s="99">
        <f>+'C19'!R35/('C19'!R35+'C21'!R35+'C23'!R35)*100</f>
        <v>96.407807308970092</v>
      </c>
      <c r="S35" s="99">
        <f>+'C19'!S35/('C19'!S35+'C21'!S35+'C23'!S35)*100</f>
        <v>95.92</v>
      </c>
      <c r="T35" s="99">
        <f>+'C19'!T35/('C19'!T35+'C21'!T35+'C23'!T35)*100</f>
        <v>96.934369602763383</v>
      </c>
      <c r="U35" s="99"/>
      <c r="V35" s="99">
        <f>+'C19'!V35/('C19'!V35+'C21'!V35+'C23'!V35)*100</f>
        <v>96.09528487229862</v>
      </c>
      <c r="W35" s="99">
        <f>+'C19'!W35/('C19'!W35+'C21'!W35+'C23'!W35)*100</f>
        <v>95.45671927307508</v>
      </c>
      <c r="X35" s="99">
        <f>+'C19'!X35/('C19'!X35+'C21'!X35+'C23'!X35)*100</f>
        <v>96.769308430085815</v>
      </c>
      <c r="Y35" s="99"/>
      <c r="Z35" s="99">
        <f>+'C19'!Z35/('C19'!Z35+'C21'!Z35+'C23'!Z35)*100</f>
        <v>96.311280342693948</v>
      </c>
      <c r="AA35" s="99">
        <f>+'C19'!AA35/('C19'!AA35+'C21'!AA35+'C23'!AA35)*100</f>
        <v>96.367816091954026</v>
      </c>
      <c r="AB35" s="99">
        <f>+'C19'!AB35/('C19'!AB35+'C21'!AB35+'C23'!AB35)*100</f>
        <v>96.250616674889002</v>
      </c>
    </row>
    <row r="36" spans="1:28" ht="15.95" customHeight="1" x14ac:dyDescent="0.25">
      <c r="A36" s="53" t="s">
        <v>71</v>
      </c>
      <c r="B36" s="99">
        <f>+'C19'!B36/('C19'!B36+'C21'!B36+'C23'!B36)*100</f>
        <v>95.395810981014137</v>
      </c>
      <c r="C36" s="99">
        <f>+'C19'!C36/('C19'!C36+'C21'!C36+'C23'!C36)*100</f>
        <v>94.904632152588547</v>
      </c>
      <c r="D36" s="99">
        <f>+'C19'!D36/('C19'!D36+'C21'!D36+'C23'!D36)*100</f>
        <v>95.914452862760143</v>
      </c>
      <c r="E36" s="99"/>
      <c r="F36" s="99">
        <f>+'C19'!F36/('C19'!F36+'C21'!F36+'C23'!F36)*100</f>
        <v>99.882249043273475</v>
      </c>
      <c r="G36" s="99">
        <f>+'C19'!G36/('C19'!G36+'C21'!G36+'C23'!G36)*100</f>
        <v>99.766899766899769</v>
      </c>
      <c r="H36" s="99">
        <f>+'C19'!H36/('C19'!H36+'C21'!H36+'C23'!H36)*100</f>
        <v>100</v>
      </c>
      <c r="I36" s="99"/>
      <c r="J36" s="99">
        <f>+'C19'!J36/('C19'!J36+'C21'!J36+'C23'!J36)*100</f>
        <v>92.653309046751673</v>
      </c>
      <c r="K36" s="99">
        <f>+'C19'!K36/('C19'!K36+'C21'!K36+'C23'!K36)*100</f>
        <v>91.887019230769226</v>
      </c>
      <c r="L36" s="99">
        <f>+'C19'!L36/('C19'!L36+'C21'!L36+'C23'!L36)*100</f>
        <v>93.435582822085891</v>
      </c>
      <c r="M36" s="99"/>
      <c r="N36" s="99">
        <f>+'C19'!N36/('C19'!N36+'C21'!N36+'C23'!N36)*100</f>
        <v>93.277517852745632</v>
      </c>
      <c r="O36" s="99">
        <f>+'C19'!O36/('C19'!O36+'C21'!O36+'C23'!O36)*100</f>
        <v>93.078758949880665</v>
      </c>
      <c r="P36" s="99">
        <f>+'C19'!P36/('C19'!P36+'C21'!P36+'C23'!P36)*100</f>
        <v>93.489318413021365</v>
      </c>
      <c r="Q36" s="99"/>
      <c r="R36" s="99">
        <f>+'C19'!R36/('C19'!R36+'C21'!R36+'C23'!R36)*100</f>
        <v>95.589798087141347</v>
      </c>
      <c r="S36" s="99">
        <f>+'C19'!S36/('C19'!S36+'C21'!S36+'C23'!S36)*100</f>
        <v>94.955798231929279</v>
      </c>
      <c r="T36" s="99">
        <f>+'C19'!T36/('C19'!T36+'C21'!T36+'C23'!T36)*100</f>
        <v>96.252036936447581</v>
      </c>
      <c r="U36" s="99"/>
      <c r="V36" s="99">
        <f>+'C19'!V36/('C19'!V36+'C21'!V36+'C23'!V36)*100</f>
        <v>95.459737292975447</v>
      </c>
      <c r="W36" s="99">
        <f>+'C19'!W36/('C19'!W36+'C21'!W36+'C23'!W36)*100</f>
        <v>94.362342638204709</v>
      </c>
      <c r="X36" s="99">
        <f>+'C19'!X36/('C19'!X36+'C21'!X36+'C23'!X36)*100</f>
        <v>96.656716417910445</v>
      </c>
      <c r="Y36" s="99"/>
      <c r="Z36" s="99">
        <f>+'C19'!Z36/('C19'!Z36+'C21'!Z36+'C23'!Z36)*100</f>
        <v>95.817490494296578</v>
      </c>
      <c r="AA36" s="99">
        <f>+'C19'!AA36/('C19'!AA36+'C21'!AA36+'C23'!AA36)*100</f>
        <v>95.686274509803923</v>
      </c>
      <c r="AB36" s="99">
        <f>+'C19'!AB36/('C19'!AB36+'C21'!AB36+'C23'!AB36)*100</f>
        <v>95.960832313341498</v>
      </c>
    </row>
    <row r="37" spans="1:28" ht="15.95" customHeight="1" thickBot="1" x14ac:dyDescent="0.3">
      <c r="A37" s="49" t="s">
        <v>72</v>
      </c>
      <c r="B37" s="99">
        <f>+'C19'!B37/('C19'!B37+'C21'!B37+'C23'!B37)*100</f>
        <v>82.021886399166235</v>
      </c>
      <c r="C37" s="99">
        <f>+'C19'!C37/('C19'!C37+'C21'!C37+'C23'!C37)*100</f>
        <v>80.824008138351985</v>
      </c>
      <c r="D37" s="99">
        <f>+'C19'!D37/('C19'!D37+'C21'!D37+'C23'!D37)*100</f>
        <v>83.279914529914535</v>
      </c>
      <c r="E37" s="99"/>
      <c r="F37" s="99">
        <f>+'C19'!F37/('C19'!F37+'C21'!F37+'C23'!F37)*100</f>
        <v>98.936170212765958</v>
      </c>
      <c r="G37" s="99">
        <f>+'C19'!G37/('C19'!G37+'C21'!G37+'C23'!G37)*100</f>
        <v>98.56630824372759</v>
      </c>
      <c r="H37" s="99">
        <f>+'C19'!H37/('C19'!H37+'C21'!H37+'C23'!H37)*100</f>
        <v>99.298245614035082</v>
      </c>
      <c r="I37" s="99"/>
      <c r="J37" s="99">
        <f>+'C19'!J37/('C19'!J37+'C21'!J37+'C23'!J37)*100</f>
        <v>79.968203497615264</v>
      </c>
      <c r="K37" s="99">
        <f>+'C19'!K37/('C19'!K37+'C21'!K37+'C23'!K37)*100</f>
        <v>80.597014925373131</v>
      </c>
      <c r="L37" s="99">
        <f>+'C19'!L37/('C19'!L37+'C21'!L37+'C23'!L37)*100</f>
        <v>79.251700680272108</v>
      </c>
      <c r="M37" s="99"/>
      <c r="N37" s="99">
        <f>+'C19'!N37/('C19'!N37+'C21'!N37+'C23'!N37)*100</f>
        <v>76.654632972322503</v>
      </c>
      <c r="O37" s="99">
        <f>+'C19'!O37/('C19'!O37+'C21'!O37+'C23'!O37)*100</f>
        <v>75.981524249422634</v>
      </c>
      <c r="P37" s="99">
        <f>+'C19'!P37/('C19'!P37+'C21'!P37+'C23'!P37)*100</f>
        <v>77.386934673366838</v>
      </c>
      <c r="Q37" s="99"/>
      <c r="R37" s="99">
        <f>+'C19'!R37/('C19'!R37+'C21'!R37+'C23'!R37)*100</f>
        <v>78.503184713375802</v>
      </c>
      <c r="S37" s="99">
        <f>+'C19'!S37/('C19'!S37+'C21'!S37+'C23'!S37)*100</f>
        <v>76.729559748427675</v>
      </c>
      <c r="T37" s="99">
        <f>+'C19'!T37/('C19'!T37+'C21'!T37+'C23'!T37)*100</f>
        <v>80.322580645161295</v>
      </c>
      <c r="U37" s="99"/>
      <c r="V37" s="99">
        <f>+'C19'!V37/('C19'!V37+'C21'!V37+'C23'!V37)*100</f>
        <v>76.996805111821089</v>
      </c>
      <c r="W37" s="99">
        <f>+'C19'!W37/('C19'!W37+'C21'!W37+'C23'!W37)*100</f>
        <v>73.125</v>
      </c>
      <c r="X37" s="99">
        <f>+'C19'!X37/('C19'!X37+'C21'!X37+'C23'!X37)*100</f>
        <v>81.045751633986924</v>
      </c>
      <c r="Y37" s="99"/>
      <c r="Z37" s="99">
        <f>+'C19'!Z37/('C19'!Z37+'C21'!Z37+'C23'!Z37)*100</f>
        <v>84.821428571428569</v>
      </c>
      <c r="AA37" s="99">
        <f>+'C19'!AA37/('C19'!AA37+'C21'!AA37+'C23'!AA37)*100</f>
        <v>84.341637010676152</v>
      </c>
      <c r="AB37" s="99">
        <f>+'C19'!AB37/('C19'!AB37+'C21'!AB37+'C23'!AB37)*100</f>
        <v>85.304659498207883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4:AB4"/>
    <mergeCell ref="A38:AB38"/>
    <mergeCell ref="A39:AB39"/>
    <mergeCell ref="A40:AB40"/>
    <mergeCell ref="AC2:AD3"/>
    <mergeCell ref="A1:AB1"/>
    <mergeCell ref="A2:AB2"/>
    <mergeCell ref="V7:X7"/>
    <mergeCell ref="Z7:AB7"/>
    <mergeCell ref="A7:A8"/>
    <mergeCell ref="B7:D7"/>
    <mergeCell ref="F7:H7"/>
    <mergeCell ref="J7:L7"/>
    <mergeCell ref="N7:P7"/>
    <mergeCell ref="R7:T7"/>
    <mergeCell ref="A5:AB5"/>
    <mergeCell ref="A3:AB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6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"/>
  <sheetViews>
    <sheetView showGridLines="0" zoomScale="95" zoomScaleNormal="95" zoomScaleSheetLayoutView="30" workbookViewId="0">
      <selection activeCell="F14" sqref="F14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199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45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20">
        <f>SUM(B11:B37)</f>
        <v>29791</v>
      </c>
      <c r="C9" s="120">
        <f>SUM(C11:C37)</f>
        <v>16584</v>
      </c>
      <c r="D9" s="120">
        <f>SUM(D11:D37)</f>
        <v>13207</v>
      </c>
      <c r="E9" s="120"/>
      <c r="F9" s="110">
        <f>SUM(F11:F37)</f>
        <v>79</v>
      </c>
      <c r="G9" s="110">
        <f>SUM(G11:G37)</f>
        <v>44</v>
      </c>
      <c r="H9" s="110">
        <f>SUM(H11:H37)</f>
        <v>35</v>
      </c>
      <c r="I9" s="120"/>
      <c r="J9" s="120">
        <f>SUM(J11:J37)</f>
        <v>7904</v>
      </c>
      <c r="K9" s="120">
        <f>SUM(K11:K37)</f>
        <v>4291</v>
      </c>
      <c r="L9" s="120">
        <f>SUM(L11:L37)</f>
        <v>3613</v>
      </c>
      <c r="M9" s="120"/>
      <c r="N9" s="120">
        <f>SUM(N11:N37)</f>
        <v>8195</v>
      </c>
      <c r="O9" s="120">
        <f>SUM(O11:O37)</f>
        <v>4531</v>
      </c>
      <c r="P9" s="120">
        <f>SUM(P11:P37)</f>
        <v>3664</v>
      </c>
      <c r="Q9" s="120"/>
      <c r="R9" s="120">
        <f>SUM(R11:R37)</f>
        <v>5016</v>
      </c>
      <c r="S9" s="120">
        <f>SUM(S11:S37)</f>
        <v>2828</v>
      </c>
      <c r="T9" s="120">
        <f>SUM(T11:T37)</f>
        <v>2188</v>
      </c>
      <c r="U9" s="120"/>
      <c r="V9" s="120">
        <f>SUM(V11:V37)</f>
        <v>5411</v>
      </c>
      <c r="W9" s="120">
        <f>SUM(W11:W37)</f>
        <v>3077</v>
      </c>
      <c r="X9" s="120">
        <f>SUM(X11:X37)</f>
        <v>2334</v>
      </c>
      <c r="Y9" s="120"/>
      <c r="Z9" s="120">
        <f>SUM(Z11:Z37)</f>
        <v>3186</v>
      </c>
      <c r="AA9" s="120">
        <f>SUM(AA11:AA37)</f>
        <v>1813</v>
      </c>
      <c r="AB9" s="120">
        <f>SUM(AB11:AB37)</f>
        <v>1373</v>
      </c>
    </row>
    <row r="10" spans="1:31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1" ht="15.95" customHeight="1" x14ac:dyDescent="0.25">
      <c r="A11" s="53" t="s">
        <v>47</v>
      </c>
      <c r="B11" s="121">
        <v>2585</v>
      </c>
      <c r="C11" s="121">
        <v>1432</v>
      </c>
      <c r="D11" s="121">
        <v>1153</v>
      </c>
      <c r="E11" s="121"/>
      <c r="F11" s="37">
        <v>1</v>
      </c>
      <c r="G11" s="37">
        <v>1</v>
      </c>
      <c r="H11" s="37">
        <v>0</v>
      </c>
      <c r="I11" s="37"/>
      <c r="J11" s="37">
        <v>665</v>
      </c>
      <c r="K11" s="37">
        <v>356</v>
      </c>
      <c r="L11" s="37">
        <v>309</v>
      </c>
      <c r="M11" s="37"/>
      <c r="N11" s="37">
        <v>743</v>
      </c>
      <c r="O11" s="37">
        <v>410</v>
      </c>
      <c r="P11" s="37">
        <v>333</v>
      </c>
      <c r="Q11" s="37"/>
      <c r="R11" s="37">
        <v>564</v>
      </c>
      <c r="S11" s="37">
        <v>319</v>
      </c>
      <c r="T11" s="37">
        <v>245</v>
      </c>
      <c r="U11" s="37"/>
      <c r="V11" s="37">
        <v>424</v>
      </c>
      <c r="W11" s="37">
        <v>232</v>
      </c>
      <c r="X11" s="37">
        <v>192</v>
      </c>
      <c r="Y11" s="37"/>
      <c r="Z11" s="37">
        <v>188</v>
      </c>
      <c r="AA11" s="37">
        <v>114</v>
      </c>
      <c r="AB11" s="37">
        <v>74</v>
      </c>
    </row>
    <row r="12" spans="1:31" ht="15.95" customHeight="1" x14ac:dyDescent="0.25">
      <c r="A12" s="53" t="s">
        <v>48</v>
      </c>
      <c r="B12" s="121">
        <v>2178</v>
      </c>
      <c r="C12" s="121">
        <v>1224</v>
      </c>
      <c r="D12" s="37">
        <v>954</v>
      </c>
      <c r="E12" s="121"/>
      <c r="F12" s="37">
        <v>6</v>
      </c>
      <c r="G12" s="37">
        <v>3</v>
      </c>
      <c r="H12" s="37">
        <v>3</v>
      </c>
      <c r="I12" s="37"/>
      <c r="J12" s="37">
        <v>472</v>
      </c>
      <c r="K12" s="37">
        <v>271</v>
      </c>
      <c r="L12" s="37">
        <v>201</v>
      </c>
      <c r="M12" s="37"/>
      <c r="N12" s="37">
        <v>606</v>
      </c>
      <c r="O12" s="37">
        <v>324</v>
      </c>
      <c r="P12" s="37">
        <v>282</v>
      </c>
      <c r="Q12" s="37"/>
      <c r="R12" s="37">
        <v>340</v>
      </c>
      <c r="S12" s="37">
        <v>186</v>
      </c>
      <c r="T12" s="37">
        <v>154</v>
      </c>
      <c r="U12" s="37"/>
      <c r="V12" s="37">
        <v>467</v>
      </c>
      <c r="W12" s="37">
        <v>274</v>
      </c>
      <c r="X12" s="37">
        <v>193</v>
      </c>
      <c r="Y12" s="37"/>
      <c r="Z12" s="37">
        <v>287</v>
      </c>
      <c r="AA12" s="37">
        <v>166</v>
      </c>
      <c r="AB12" s="37">
        <v>121</v>
      </c>
    </row>
    <row r="13" spans="1:31" ht="15.95" customHeight="1" x14ac:dyDescent="0.25">
      <c r="A13" s="53" t="s">
        <v>49</v>
      </c>
      <c r="B13" s="121">
        <v>2690</v>
      </c>
      <c r="C13" s="121">
        <v>1501</v>
      </c>
      <c r="D13" s="121">
        <v>1189</v>
      </c>
      <c r="E13" s="121"/>
      <c r="F13" s="37">
        <v>10</v>
      </c>
      <c r="G13" s="37">
        <v>6</v>
      </c>
      <c r="H13" s="37">
        <v>4</v>
      </c>
      <c r="I13" s="37"/>
      <c r="J13" s="37">
        <v>713</v>
      </c>
      <c r="K13" s="37">
        <v>379</v>
      </c>
      <c r="L13" s="37">
        <v>334</v>
      </c>
      <c r="M13" s="37"/>
      <c r="N13" s="37">
        <v>742</v>
      </c>
      <c r="O13" s="37">
        <v>410</v>
      </c>
      <c r="P13" s="37">
        <v>332</v>
      </c>
      <c r="Q13" s="37"/>
      <c r="R13" s="37">
        <v>500</v>
      </c>
      <c r="S13" s="37">
        <v>275</v>
      </c>
      <c r="T13" s="37">
        <v>225</v>
      </c>
      <c r="U13" s="37"/>
      <c r="V13" s="37">
        <v>514</v>
      </c>
      <c r="W13" s="37">
        <v>295</v>
      </c>
      <c r="X13" s="37">
        <v>219</v>
      </c>
      <c r="Y13" s="37"/>
      <c r="Z13" s="37">
        <v>211</v>
      </c>
      <c r="AA13" s="37">
        <v>136</v>
      </c>
      <c r="AB13" s="37">
        <v>75</v>
      </c>
    </row>
    <row r="14" spans="1:31" ht="15.95" customHeight="1" x14ac:dyDescent="0.25">
      <c r="A14" s="53" t="s">
        <v>50</v>
      </c>
      <c r="B14" s="121">
        <v>2438</v>
      </c>
      <c r="C14" s="121">
        <v>1339</v>
      </c>
      <c r="D14" s="121">
        <v>1099</v>
      </c>
      <c r="E14" s="121"/>
      <c r="F14" s="37">
        <v>7</v>
      </c>
      <c r="G14" s="37">
        <v>3</v>
      </c>
      <c r="H14" s="37">
        <v>4</v>
      </c>
      <c r="I14" s="37"/>
      <c r="J14" s="37">
        <v>719</v>
      </c>
      <c r="K14" s="37">
        <v>361</v>
      </c>
      <c r="L14" s="37">
        <v>358</v>
      </c>
      <c r="M14" s="37"/>
      <c r="N14" s="37">
        <v>668</v>
      </c>
      <c r="O14" s="37">
        <v>375</v>
      </c>
      <c r="P14" s="37">
        <v>293</v>
      </c>
      <c r="Q14" s="37"/>
      <c r="R14" s="37">
        <v>339</v>
      </c>
      <c r="S14" s="37">
        <v>206</v>
      </c>
      <c r="T14" s="37">
        <v>133</v>
      </c>
      <c r="U14" s="37"/>
      <c r="V14" s="37">
        <v>459</v>
      </c>
      <c r="W14" s="37">
        <v>253</v>
      </c>
      <c r="X14" s="37">
        <v>206</v>
      </c>
      <c r="Y14" s="37"/>
      <c r="Z14" s="37">
        <v>246</v>
      </c>
      <c r="AA14" s="37">
        <v>141</v>
      </c>
      <c r="AB14" s="37">
        <v>105</v>
      </c>
    </row>
    <row r="15" spans="1:31" ht="15.95" customHeight="1" x14ac:dyDescent="0.25">
      <c r="A15" s="53" t="s">
        <v>51</v>
      </c>
      <c r="B15" s="37">
        <v>206</v>
      </c>
      <c r="C15" s="37">
        <v>109</v>
      </c>
      <c r="D15" s="37">
        <v>97</v>
      </c>
      <c r="E15" s="121"/>
      <c r="F15" s="37">
        <v>2</v>
      </c>
      <c r="G15" s="37">
        <v>1</v>
      </c>
      <c r="H15" s="37">
        <v>1</v>
      </c>
      <c r="I15" s="37"/>
      <c r="J15" s="37">
        <v>58</v>
      </c>
      <c r="K15" s="37">
        <v>22</v>
      </c>
      <c r="L15" s="37">
        <v>36</v>
      </c>
      <c r="M15" s="37"/>
      <c r="N15" s="37">
        <v>60</v>
      </c>
      <c r="O15" s="37">
        <v>32</v>
      </c>
      <c r="P15" s="37">
        <v>28</v>
      </c>
      <c r="Q15" s="37"/>
      <c r="R15" s="37">
        <v>30</v>
      </c>
      <c r="S15" s="37">
        <v>18</v>
      </c>
      <c r="T15" s="37">
        <v>12</v>
      </c>
      <c r="U15" s="37"/>
      <c r="V15" s="37">
        <v>33</v>
      </c>
      <c r="W15" s="37">
        <v>20</v>
      </c>
      <c r="X15" s="37">
        <v>13</v>
      </c>
      <c r="Y15" s="37"/>
      <c r="Z15" s="37">
        <v>23</v>
      </c>
      <c r="AA15" s="37">
        <v>16</v>
      </c>
      <c r="AB15" s="37">
        <v>7</v>
      </c>
    </row>
    <row r="16" spans="1:31" ht="15.95" customHeight="1" x14ac:dyDescent="0.25">
      <c r="A16" s="53" t="s">
        <v>52</v>
      </c>
      <c r="B16" s="37">
        <v>373</v>
      </c>
      <c r="C16" s="37">
        <v>202</v>
      </c>
      <c r="D16" s="37">
        <v>171</v>
      </c>
      <c r="E16" s="121"/>
      <c r="F16" s="37">
        <v>3</v>
      </c>
      <c r="G16" s="37">
        <v>1</v>
      </c>
      <c r="H16" s="37">
        <v>2</v>
      </c>
      <c r="I16" s="37"/>
      <c r="J16" s="37">
        <v>89</v>
      </c>
      <c r="K16" s="37">
        <v>49</v>
      </c>
      <c r="L16" s="37">
        <v>40</v>
      </c>
      <c r="M16" s="37"/>
      <c r="N16" s="37">
        <v>88</v>
      </c>
      <c r="O16" s="37">
        <v>46</v>
      </c>
      <c r="P16" s="37">
        <v>42</v>
      </c>
      <c r="Q16" s="37"/>
      <c r="R16" s="37">
        <v>43</v>
      </c>
      <c r="S16" s="37">
        <v>25</v>
      </c>
      <c r="T16" s="37">
        <v>18</v>
      </c>
      <c r="U16" s="37"/>
      <c r="V16" s="37">
        <v>99</v>
      </c>
      <c r="W16" s="37">
        <v>57</v>
      </c>
      <c r="X16" s="37">
        <v>42</v>
      </c>
      <c r="Y16" s="37"/>
      <c r="Z16" s="37">
        <v>51</v>
      </c>
      <c r="AA16" s="37">
        <v>24</v>
      </c>
      <c r="AB16" s="37">
        <v>27</v>
      </c>
    </row>
    <row r="17" spans="1:28" ht="15.95" customHeight="1" x14ac:dyDescent="0.25">
      <c r="A17" s="53" t="s">
        <v>53</v>
      </c>
      <c r="B17" s="37">
        <v>82</v>
      </c>
      <c r="C17" s="37">
        <v>47</v>
      </c>
      <c r="D17" s="37">
        <v>35</v>
      </c>
      <c r="E17" s="121"/>
      <c r="F17" s="37">
        <v>0</v>
      </c>
      <c r="G17" s="37">
        <v>0</v>
      </c>
      <c r="H17" s="37">
        <v>0</v>
      </c>
      <c r="I17" s="37"/>
      <c r="J17" s="37">
        <v>39</v>
      </c>
      <c r="K17" s="37">
        <v>23</v>
      </c>
      <c r="L17" s="37">
        <v>16</v>
      </c>
      <c r="M17" s="37"/>
      <c r="N17" s="37">
        <v>32</v>
      </c>
      <c r="O17" s="37">
        <v>19</v>
      </c>
      <c r="P17" s="37">
        <v>13</v>
      </c>
      <c r="Q17" s="37"/>
      <c r="R17" s="37">
        <v>4</v>
      </c>
      <c r="S17" s="37">
        <v>2</v>
      </c>
      <c r="T17" s="37">
        <v>2</v>
      </c>
      <c r="U17" s="37"/>
      <c r="V17" s="37">
        <v>5</v>
      </c>
      <c r="W17" s="37">
        <v>3</v>
      </c>
      <c r="X17" s="37">
        <v>2</v>
      </c>
      <c r="Y17" s="37"/>
      <c r="Z17" s="37">
        <v>2</v>
      </c>
      <c r="AA17" s="37">
        <v>0</v>
      </c>
      <c r="AB17" s="37">
        <v>2</v>
      </c>
    </row>
    <row r="18" spans="1:28" ht="15.95" customHeight="1" x14ac:dyDescent="0.25">
      <c r="A18" s="53" t="s">
        <v>54</v>
      </c>
      <c r="B18" s="121">
        <v>3689</v>
      </c>
      <c r="C18" s="121">
        <v>2022</v>
      </c>
      <c r="D18" s="121">
        <v>1667</v>
      </c>
      <c r="E18" s="121"/>
      <c r="F18" s="37">
        <v>1</v>
      </c>
      <c r="G18" s="37">
        <v>0</v>
      </c>
      <c r="H18" s="37">
        <v>1</v>
      </c>
      <c r="I18" s="37"/>
      <c r="J18" s="37">
        <v>993</v>
      </c>
      <c r="K18" s="37">
        <v>565</v>
      </c>
      <c r="L18" s="37">
        <v>428</v>
      </c>
      <c r="M18" s="37"/>
      <c r="N18" s="37">
        <v>940</v>
      </c>
      <c r="O18" s="37">
        <v>494</v>
      </c>
      <c r="P18" s="37">
        <v>446</v>
      </c>
      <c r="Q18" s="37"/>
      <c r="R18" s="37">
        <v>597</v>
      </c>
      <c r="S18" s="37">
        <v>331</v>
      </c>
      <c r="T18" s="37">
        <v>266</v>
      </c>
      <c r="U18" s="37"/>
      <c r="V18" s="37">
        <v>720</v>
      </c>
      <c r="W18" s="37">
        <v>389</v>
      </c>
      <c r="X18" s="37">
        <v>331</v>
      </c>
      <c r="Y18" s="37"/>
      <c r="Z18" s="37">
        <v>438</v>
      </c>
      <c r="AA18" s="37">
        <v>243</v>
      </c>
      <c r="AB18" s="37">
        <v>195</v>
      </c>
    </row>
    <row r="19" spans="1:28" ht="15.95" customHeight="1" x14ac:dyDescent="0.25">
      <c r="A19" s="53" t="s">
        <v>55</v>
      </c>
      <c r="B19" s="121">
        <v>1166</v>
      </c>
      <c r="C19" s="37">
        <v>659</v>
      </c>
      <c r="D19" s="37">
        <v>507</v>
      </c>
      <c r="E19" s="121"/>
      <c r="F19" s="37">
        <v>0</v>
      </c>
      <c r="G19" s="37">
        <v>0</v>
      </c>
      <c r="H19" s="37">
        <v>0</v>
      </c>
      <c r="I19" s="37"/>
      <c r="J19" s="37">
        <v>319</v>
      </c>
      <c r="K19" s="37">
        <v>166</v>
      </c>
      <c r="L19" s="37">
        <v>153</v>
      </c>
      <c r="M19" s="37"/>
      <c r="N19" s="37">
        <v>239</v>
      </c>
      <c r="O19" s="37">
        <v>123</v>
      </c>
      <c r="P19" s="37">
        <v>116</v>
      </c>
      <c r="Q19" s="37"/>
      <c r="R19" s="37">
        <v>170</v>
      </c>
      <c r="S19" s="37">
        <v>101</v>
      </c>
      <c r="T19" s="37">
        <v>69</v>
      </c>
      <c r="U19" s="37"/>
      <c r="V19" s="37">
        <v>308</v>
      </c>
      <c r="W19" s="37">
        <v>187</v>
      </c>
      <c r="X19" s="37">
        <v>121</v>
      </c>
      <c r="Y19" s="37"/>
      <c r="Z19" s="37">
        <v>130</v>
      </c>
      <c r="AA19" s="37">
        <v>82</v>
      </c>
      <c r="AB19" s="37">
        <v>48</v>
      </c>
    </row>
    <row r="20" spans="1:28" ht="15.95" customHeight="1" x14ac:dyDescent="0.25">
      <c r="A20" s="53" t="s">
        <v>56</v>
      </c>
      <c r="B20" s="121">
        <v>2229</v>
      </c>
      <c r="C20" s="121">
        <v>1271</v>
      </c>
      <c r="D20" s="37">
        <v>958</v>
      </c>
      <c r="E20" s="121"/>
      <c r="F20" s="37">
        <v>9</v>
      </c>
      <c r="G20" s="37">
        <v>2</v>
      </c>
      <c r="H20" s="37">
        <v>7</v>
      </c>
      <c r="I20" s="37"/>
      <c r="J20" s="37">
        <v>611</v>
      </c>
      <c r="K20" s="37">
        <v>344</v>
      </c>
      <c r="L20" s="37">
        <v>267</v>
      </c>
      <c r="M20" s="37"/>
      <c r="N20" s="37">
        <v>522</v>
      </c>
      <c r="O20" s="37">
        <v>296</v>
      </c>
      <c r="P20" s="37">
        <v>226</v>
      </c>
      <c r="Q20" s="37"/>
      <c r="R20" s="37">
        <v>366</v>
      </c>
      <c r="S20" s="37">
        <v>209</v>
      </c>
      <c r="T20" s="37">
        <v>157</v>
      </c>
      <c r="U20" s="37"/>
      <c r="V20" s="37">
        <v>407</v>
      </c>
      <c r="W20" s="37">
        <v>236</v>
      </c>
      <c r="X20" s="37">
        <v>171</v>
      </c>
      <c r="Y20" s="37"/>
      <c r="Z20" s="37">
        <v>314</v>
      </c>
      <c r="AA20" s="37">
        <v>184</v>
      </c>
      <c r="AB20" s="37">
        <v>130</v>
      </c>
    </row>
    <row r="21" spans="1:28" ht="15.95" customHeight="1" x14ac:dyDescent="0.25">
      <c r="A21" s="53" t="s">
        <v>57</v>
      </c>
      <c r="B21" s="37">
        <v>375</v>
      </c>
      <c r="C21" s="37">
        <v>223</v>
      </c>
      <c r="D21" s="37">
        <v>152</v>
      </c>
      <c r="E21" s="121"/>
      <c r="F21" s="37">
        <v>2</v>
      </c>
      <c r="G21" s="37">
        <v>2</v>
      </c>
      <c r="H21" s="37">
        <v>0</v>
      </c>
      <c r="I21" s="37"/>
      <c r="J21" s="37">
        <v>85</v>
      </c>
      <c r="K21" s="37">
        <v>50</v>
      </c>
      <c r="L21" s="37">
        <v>35</v>
      </c>
      <c r="M21" s="37"/>
      <c r="N21" s="37">
        <v>102</v>
      </c>
      <c r="O21" s="37">
        <v>62</v>
      </c>
      <c r="P21" s="37">
        <v>40</v>
      </c>
      <c r="Q21" s="37"/>
      <c r="R21" s="37">
        <v>79</v>
      </c>
      <c r="S21" s="37">
        <v>45</v>
      </c>
      <c r="T21" s="37">
        <v>34</v>
      </c>
      <c r="U21" s="37"/>
      <c r="V21" s="37">
        <v>62</v>
      </c>
      <c r="W21" s="37">
        <v>34</v>
      </c>
      <c r="X21" s="37">
        <v>28</v>
      </c>
      <c r="Y21" s="37"/>
      <c r="Z21" s="37">
        <v>45</v>
      </c>
      <c r="AA21" s="37">
        <v>30</v>
      </c>
      <c r="AB21" s="37">
        <v>15</v>
      </c>
    </row>
    <row r="22" spans="1:28" ht="15.95" customHeight="1" x14ac:dyDescent="0.25">
      <c r="A22" s="56" t="s">
        <v>58</v>
      </c>
      <c r="B22" s="121">
        <v>2141</v>
      </c>
      <c r="C22" s="121">
        <v>1144</v>
      </c>
      <c r="D22" s="37">
        <v>997</v>
      </c>
      <c r="E22" s="121"/>
      <c r="F22" s="37">
        <v>1</v>
      </c>
      <c r="G22" s="37">
        <v>1</v>
      </c>
      <c r="H22" s="37">
        <v>0</v>
      </c>
      <c r="I22" s="37"/>
      <c r="J22" s="37">
        <v>586</v>
      </c>
      <c r="K22" s="37">
        <v>319</v>
      </c>
      <c r="L22" s="37">
        <v>267</v>
      </c>
      <c r="M22" s="37"/>
      <c r="N22" s="37">
        <v>572</v>
      </c>
      <c r="O22" s="37">
        <v>288</v>
      </c>
      <c r="P22" s="37">
        <v>284</v>
      </c>
      <c r="Q22" s="37"/>
      <c r="R22" s="37">
        <v>327</v>
      </c>
      <c r="S22" s="37">
        <v>168</v>
      </c>
      <c r="T22" s="37">
        <v>159</v>
      </c>
      <c r="U22" s="37"/>
      <c r="V22" s="37">
        <v>406</v>
      </c>
      <c r="W22" s="37">
        <v>236</v>
      </c>
      <c r="X22" s="37">
        <v>170</v>
      </c>
      <c r="Y22" s="37"/>
      <c r="Z22" s="37">
        <v>249</v>
      </c>
      <c r="AA22" s="37">
        <v>132</v>
      </c>
      <c r="AB22" s="37">
        <v>117</v>
      </c>
    </row>
    <row r="23" spans="1:28" ht="15.95" customHeight="1" x14ac:dyDescent="0.25">
      <c r="A23" s="53" t="s">
        <v>59</v>
      </c>
      <c r="B23" s="37">
        <v>420</v>
      </c>
      <c r="C23" s="37">
        <v>249</v>
      </c>
      <c r="D23" s="37">
        <v>171</v>
      </c>
      <c r="E23" s="121"/>
      <c r="F23" s="37">
        <v>1</v>
      </c>
      <c r="G23" s="37">
        <v>0</v>
      </c>
      <c r="H23" s="37">
        <v>1</v>
      </c>
      <c r="I23" s="37"/>
      <c r="J23" s="37">
        <v>104</v>
      </c>
      <c r="K23" s="37">
        <v>58</v>
      </c>
      <c r="L23" s="37">
        <v>46</v>
      </c>
      <c r="M23" s="37"/>
      <c r="N23" s="37">
        <v>145</v>
      </c>
      <c r="O23" s="37">
        <v>103</v>
      </c>
      <c r="P23" s="37">
        <v>42</v>
      </c>
      <c r="Q23" s="37"/>
      <c r="R23" s="37">
        <v>69</v>
      </c>
      <c r="S23" s="37">
        <v>37</v>
      </c>
      <c r="T23" s="37">
        <v>32</v>
      </c>
      <c r="U23" s="37"/>
      <c r="V23" s="37">
        <v>74</v>
      </c>
      <c r="W23" s="37">
        <v>37</v>
      </c>
      <c r="X23" s="37">
        <v>37</v>
      </c>
      <c r="Y23" s="37"/>
      <c r="Z23" s="37">
        <v>27</v>
      </c>
      <c r="AA23" s="37">
        <v>14</v>
      </c>
      <c r="AB23" s="37">
        <v>13</v>
      </c>
    </row>
    <row r="24" spans="1:28" ht="15.95" customHeight="1" x14ac:dyDescent="0.25">
      <c r="A24" s="53" t="s">
        <v>60</v>
      </c>
      <c r="B24" s="121">
        <v>1769</v>
      </c>
      <c r="C24" s="37">
        <v>930</v>
      </c>
      <c r="D24" s="37">
        <v>839</v>
      </c>
      <c r="E24" s="121"/>
      <c r="F24" s="37">
        <v>1</v>
      </c>
      <c r="G24" s="37">
        <v>1</v>
      </c>
      <c r="H24" s="37">
        <v>0</v>
      </c>
      <c r="I24" s="37"/>
      <c r="J24" s="37">
        <v>435</v>
      </c>
      <c r="K24" s="37">
        <v>207</v>
      </c>
      <c r="L24" s="37">
        <v>228</v>
      </c>
      <c r="M24" s="37"/>
      <c r="N24" s="37">
        <v>501</v>
      </c>
      <c r="O24" s="37">
        <v>273</v>
      </c>
      <c r="P24" s="37">
        <v>228</v>
      </c>
      <c r="Q24" s="37"/>
      <c r="R24" s="37">
        <v>287</v>
      </c>
      <c r="S24" s="37">
        <v>144</v>
      </c>
      <c r="T24" s="37">
        <v>143</v>
      </c>
      <c r="U24" s="37"/>
      <c r="V24" s="37">
        <v>361</v>
      </c>
      <c r="W24" s="37">
        <v>196</v>
      </c>
      <c r="X24" s="37">
        <v>165</v>
      </c>
      <c r="Y24" s="37"/>
      <c r="Z24" s="37">
        <v>184</v>
      </c>
      <c r="AA24" s="37">
        <v>109</v>
      </c>
      <c r="AB24" s="37">
        <v>75</v>
      </c>
    </row>
    <row r="25" spans="1:28" ht="15.95" customHeight="1" x14ac:dyDescent="0.25">
      <c r="A25" s="53" t="s">
        <v>61</v>
      </c>
      <c r="B25" s="37">
        <v>478</v>
      </c>
      <c r="C25" s="37">
        <v>269</v>
      </c>
      <c r="D25" s="37">
        <v>209</v>
      </c>
      <c r="E25" s="121"/>
      <c r="F25" s="37">
        <v>1</v>
      </c>
      <c r="G25" s="37">
        <v>1</v>
      </c>
      <c r="H25" s="37">
        <v>0</v>
      </c>
      <c r="I25" s="37"/>
      <c r="J25" s="37">
        <v>124</v>
      </c>
      <c r="K25" s="37">
        <v>69</v>
      </c>
      <c r="L25" s="37">
        <v>55</v>
      </c>
      <c r="M25" s="37"/>
      <c r="N25" s="37">
        <v>152</v>
      </c>
      <c r="O25" s="37">
        <v>83</v>
      </c>
      <c r="P25" s="37">
        <v>69</v>
      </c>
      <c r="Q25" s="37"/>
      <c r="R25" s="37">
        <v>76</v>
      </c>
      <c r="S25" s="37">
        <v>43</v>
      </c>
      <c r="T25" s="37">
        <v>33</v>
      </c>
      <c r="U25" s="37"/>
      <c r="V25" s="37">
        <v>67</v>
      </c>
      <c r="W25" s="37">
        <v>41</v>
      </c>
      <c r="X25" s="37">
        <v>26</v>
      </c>
      <c r="Y25" s="37"/>
      <c r="Z25" s="37">
        <v>58</v>
      </c>
      <c r="AA25" s="37">
        <v>32</v>
      </c>
      <c r="AB25" s="37">
        <v>26</v>
      </c>
    </row>
    <row r="26" spans="1:28" ht="15.95" customHeight="1" x14ac:dyDescent="0.25">
      <c r="A26" s="53" t="s">
        <v>62</v>
      </c>
      <c r="B26" s="37">
        <v>642</v>
      </c>
      <c r="C26" s="37">
        <v>368</v>
      </c>
      <c r="D26" s="37">
        <v>274</v>
      </c>
      <c r="E26" s="121"/>
      <c r="F26" s="37">
        <v>1</v>
      </c>
      <c r="G26" s="37">
        <v>0</v>
      </c>
      <c r="H26" s="37">
        <v>1</v>
      </c>
      <c r="I26" s="37"/>
      <c r="J26" s="37">
        <v>182</v>
      </c>
      <c r="K26" s="37">
        <v>112</v>
      </c>
      <c r="L26" s="37">
        <v>70</v>
      </c>
      <c r="M26" s="37"/>
      <c r="N26" s="37">
        <v>163</v>
      </c>
      <c r="O26" s="37">
        <v>103</v>
      </c>
      <c r="P26" s="37">
        <v>60</v>
      </c>
      <c r="Q26" s="37"/>
      <c r="R26" s="37">
        <v>160</v>
      </c>
      <c r="S26" s="37">
        <v>90</v>
      </c>
      <c r="T26" s="37">
        <v>70</v>
      </c>
      <c r="U26" s="37"/>
      <c r="V26" s="37">
        <v>81</v>
      </c>
      <c r="W26" s="37">
        <v>37</v>
      </c>
      <c r="X26" s="37">
        <v>44</v>
      </c>
      <c r="Y26" s="37"/>
      <c r="Z26" s="37">
        <v>55</v>
      </c>
      <c r="AA26" s="37">
        <v>26</v>
      </c>
      <c r="AB26" s="37">
        <v>29</v>
      </c>
    </row>
    <row r="27" spans="1:28" ht="15.95" customHeight="1" x14ac:dyDescent="0.25">
      <c r="A27" s="53" t="s">
        <v>63</v>
      </c>
      <c r="B27" s="37">
        <v>76</v>
      </c>
      <c r="C27" s="37">
        <v>38</v>
      </c>
      <c r="D27" s="37">
        <v>38</v>
      </c>
      <c r="E27" s="121"/>
      <c r="F27" s="37">
        <v>1</v>
      </c>
      <c r="G27" s="37">
        <v>1</v>
      </c>
      <c r="H27" s="37">
        <v>0</v>
      </c>
      <c r="I27" s="37"/>
      <c r="J27" s="37">
        <v>14</v>
      </c>
      <c r="K27" s="37">
        <v>4</v>
      </c>
      <c r="L27" s="37">
        <v>10</v>
      </c>
      <c r="M27" s="37"/>
      <c r="N27" s="37">
        <v>13</v>
      </c>
      <c r="O27" s="37">
        <v>7</v>
      </c>
      <c r="P27" s="37">
        <v>6</v>
      </c>
      <c r="Q27" s="37"/>
      <c r="R27" s="37">
        <v>17</v>
      </c>
      <c r="S27" s="37">
        <v>8</v>
      </c>
      <c r="T27" s="37">
        <v>9</v>
      </c>
      <c r="U27" s="37"/>
      <c r="V27" s="37">
        <v>20</v>
      </c>
      <c r="W27" s="37">
        <v>13</v>
      </c>
      <c r="X27" s="37">
        <v>7</v>
      </c>
      <c r="Y27" s="37"/>
      <c r="Z27" s="37">
        <v>11</v>
      </c>
      <c r="AA27" s="37">
        <v>5</v>
      </c>
      <c r="AB27" s="37">
        <v>6</v>
      </c>
    </row>
    <row r="28" spans="1:28" ht="15.95" customHeight="1" x14ac:dyDescent="0.25">
      <c r="A28" s="53" t="s">
        <v>64</v>
      </c>
      <c r="B28" s="37">
        <v>304</v>
      </c>
      <c r="C28" s="37">
        <v>180</v>
      </c>
      <c r="D28" s="37">
        <v>124</v>
      </c>
      <c r="E28" s="121"/>
      <c r="F28" s="37">
        <v>2</v>
      </c>
      <c r="G28" s="37">
        <v>2</v>
      </c>
      <c r="H28" s="37">
        <v>0</v>
      </c>
      <c r="I28" s="37"/>
      <c r="J28" s="37">
        <v>84</v>
      </c>
      <c r="K28" s="37">
        <v>50</v>
      </c>
      <c r="L28" s="37">
        <v>34</v>
      </c>
      <c r="M28" s="37"/>
      <c r="N28" s="37">
        <v>99</v>
      </c>
      <c r="O28" s="37">
        <v>61</v>
      </c>
      <c r="P28" s="37">
        <v>38</v>
      </c>
      <c r="Q28" s="37"/>
      <c r="R28" s="37">
        <v>48</v>
      </c>
      <c r="S28" s="37">
        <v>23</v>
      </c>
      <c r="T28" s="37">
        <v>25</v>
      </c>
      <c r="U28" s="37"/>
      <c r="V28" s="37">
        <v>38</v>
      </c>
      <c r="W28" s="37">
        <v>27</v>
      </c>
      <c r="X28" s="37">
        <v>11</v>
      </c>
      <c r="Y28" s="37"/>
      <c r="Z28" s="37">
        <v>33</v>
      </c>
      <c r="AA28" s="37">
        <v>17</v>
      </c>
      <c r="AB28" s="37">
        <v>16</v>
      </c>
    </row>
    <row r="29" spans="1:28" ht="15.95" customHeight="1" x14ac:dyDescent="0.25">
      <c r="A29" s="53" t="s">
        <v>65</v>
      </c>
      <c r="B29" s="37">
        <v>330</v>
      </c>
      <c r="C29" s="37">
        <v>185</v>
      </c>
      <c r="D29" s="37">
        <v>145</v>
      </c>
      <c r="E29" s="121"/>
      <c r="F29" s="37">
        <v>0</v>
      </c>
      <c r="G29" s="37">
        <v>0</v>
      </c>
      <c r="H29" s="37">
        <v>0</v>
      </c>
      <c r="I29" s="37"/>
      <c r="J29" s="37">
        <v>124</v>
      </c>
      <c r="K29" s="37">
        <v>74</v>
      </c>
      <c r="L29" s="37">
        <v>50</v>
      </c>
      <c r="M29" s="37"/>
      <c r="N29" s="37">
        <v>79</v>
      </c>
      <c r="O29" s="37">
        <v>47</v>
      </c>
      <c r="P29" s="37">
        <v>32</v>
      </c>
      <c r="Q29" s="37"/>
      <c r="R29" s="37">
        <v>40</v>
      </c>
      <c r="S29" s="37">
        <v>20</v>
      </c>
      <c r="T29" s="37">
        <v>20</v>
      </c>
      <c r="U29" s="37"/>
      <c r="V29" s="37">
        <v>43</v>
      </c>
      <c r="W29" s="37">
        <v>24</v>
      </c>
      <c r="X29" s="37">
        <v>19</v>
      </c>
      <c r="Y29" s="37"/>
      <c r="Z29" s="37">
        <v>44</v>
      </c>
      <c r="AA29" s="37">
        <v>20</v>
      </c>
      <c r="AB29" s="37">
        <v>24</v>
      </c>
    </row>
    <row r="30" spans="1:28" ht="15.95" customHeight="1" x14ac:dyDescent="0.25">
      <c r="A30" s="53" t="s">
        <v>66</v>
      </c>
      <c r="B30" s="121">
        <v>1084</v>
      </c>
      <c r="C30" s="37">
        <v>621</v>
      </c>
      <c r="D30" s="37">
        <v>463</v>
      </c>
      <c r="E30" s="121"/>
      <c r="F30" s="37">
        <v>13</v>
      </c>
      <c r="G30" s="37">
        <v>10</v>
      </c>
      <c r="H30" s="37">
        <v>3</v>
      </c>
      <c r="I30" s="37"/>
      <c r="J30" s="37">
        <v>314</v>
      </c>
      <c r="K30" s="37">
        <v>173</v>
      </c>
      <c r="L30" s="37">
        <v>141</v>
      </c>
      <c r="M30" s="37"/>
      <c r="N30" s="37">
        <v>348</v>
      </c>
      <c r="O30" s="37">
        <v>196</v>
      </c>
      <c r="P30" s="37">
        <v>152</v>
      </c>
      <c r="Q30" s="37"/>
      <c r="R30" s="37">
        <v>173</v>
      </c>
      <c r="S30" s="37">
        <v>115</v>
      </c>
      <c r="T30" s="37">
        <v>58</v>
      </c>
      <c r="U30" s="37"/>
      <c r="V30" s="37">
        <v>142</v>
      </c>
      <c r="W30" s="37">
        <v>76</v>
      </c>
      <c r="X30" s="37">
        <v>66</v>
      </c>
      <c r="Y30" s="37"/>
      <c r="Z30" s="37">
        <v>94</v>
      </c>
      <c r="AA30" s="37">
        <v>51</v>
      </c>
      <c r="AB30" s="37">
        <v>43</v>
      </c>
    </row>
    <row r="31" spans="1:28" ht="15.95" customHeight="1" x14ac:dyDescent="0.25">
      <c r="A31" s="53" t="s">
        <v>67</v>
      </c>
      <c r="B31" s="37">
        <v>778</v>
      </c>
      <c r="C31" s="37">
        <v>449</v>
      </c>
      <c r="D31" s="37">
        <v>329</v>
      </c>
      <c r="E31" s="121"/>
      <c r="F31" s="37">
        <v>7</v>
      </c>
      <c r="G31" s="37">
        <v>3</v>
      </c>
      <c r="H31" s="37">
        <v>4</v>
      </c>
      <c r="I31" s="37"/>
      <c r="J31" s="37">
        <v>260</v>
      </c>
      <c r="K31" s="37">
        <v>133</v>
      </c>
      <c r="L31" s="37">
        <v>127</v>
      </c>
      <c r="M31" s="37"/>
      <c r="N31" s="37">
        <v>248</v>
      </c>
      <c r="O31" s="37">
        <v>146</v>
      </c>
      <c r="P31" s="37">
        <v>102</v>
      </c>
      <c r="Q31" s="37"/>
      <c r="R31" s="37">
        <v>151</v>
      </c>
      <c r="S31" s="37">
        <v>97</v>
      </c>
      <c r="T31" s="37">
        <v>54</v>
      </c>
      <c r="U31" s="37"/>
      <c r="V31" s="37">
        <v>73</v>
      </c>
      <c r="W31" s="37">
        <v>47</v>
      </c>
      <c r="X31" s="37">
        <v>26</v>
      </c>
      <c r="Y31" s="37"/>
      <c r="Z31" s="37">
        <v>39</v>
      </c>
      <c r="AA31" s="37">
        <v>23</v>
      </c>
      <c r="AB31" s="37">
        <v>16</v>
      </c>
    </row>
    <row r="32" spans="1:28" ht="15.95" customHeight="1" x14ac:dyDescent="0.25">
      <c r="A32" s="53" t="s">
        <v>68</v>
      </c>
      <c r="B32" s="37">
        <v>504</v>
      </c>
      <c r="C32" s="37">
        <v>301</v>
      </c>
      <c r="D32" s="37">
        <v>203</v>
      </c>
      <c r="E32" s="121"/>
      <c r="F32" s="37">
        <v>1</v>
      </c>
      <c r="G32" s="37">
        <v>1</v>
      </c>
      <c r="H32" s="37">
        <v>0</v>
      </c>
      <c r="I32" s="37"/>
      <c r="J32" s="37">
        <v>137</v>
      </c>
      <c r="K32" s="37">
        <v>74</v>
      </c>
      <c r="L32" s="37">
        <v>63</v>
      </c>
      <c r="M32" s="37"/>
      <c r="N32" s="37">
        <v>160</v>
      </c>
      <c r="O32" s="37">
        <v>110</v>
      </c>
      <c r="P32" s="37">
        <v>50</v>
      </c>
      <c r="Q32" s="37"/>
      <c r="R32" s="37">
        <v>89</v>
      </c>
      <c r="S32" s="37">
        <v>55</v>
      </c>
      <c r="T32" s="37">
        <v>34</v>
      </c>
      <c r="U32" s="37"/>
      <c r="V32" s="37">
        <v>69</v>
      </c>
      <c r="W32" s="37">
        <v>27</v>
      </c>
      <c r="X32" s="37">
        <v>42</v>
      </c>
      <c r="Y32" s="37"/>
      <c r="Z32" s="37">
        <v>48</v>
      </c>
      <c r="AA32" s="37">
        <v>34</v>
      </c>
      <c r="AB32" s="37">
        <v>14</v>
      </c>
    </row>
    <row r="33" spans="1:28" ht="15.95" customHeight="1" x14ac:dyDescent="0.25">
      <c r="A33" s="53" t="s">
        <v>479</v>
      </c>
      <c r="B33" s="37">
        <v>343</v>
      </c>
      <c r="C33" s="37">
        <v>191</v>
      </c>
      <c r="D33" s="37">
        <v>152</v>
      </c>
      <c r="E33" s="121"/>
      <c r="F33" s="37">
        <v>1</v>
      </c>
      <c r="G33" s="37">
        <v>0</v>
      </c>
      <c r="H33" s="37">
        <v>1</v>
      </c>
      <c r="I33" s="37"/>
      <c r="J33" s="37">
        <v>106</v>
      </c>
      <c r="K33" s="37">
        <v>60</v>
      </c>
      <c r="L33" s="37">
        <v>46</v>
      </c>
      <c r="M33" s="37"/>
      <c r="N33" s="37">
        <v>103</v>
      </c>
      <c r="O33" s="37">
        <v>54</v>
      </c>
      <c r="P33" s="37">
        <v>49</v>
      </c>
      <c r="Q33" s="37"/>
      <c r="R33" s="37">
        <v>42</v>
      </c>
      <c r="S33" s="37">
        <v>25</v>
      </c>
      <c r="T33" s="37">
        <v>17</v>
      </c>
      <c r="U33" s="37"/>
      <c r="V33" s="37">
        <v>63</v>
      </c>
      <c r="W33" s="37">
        <v>40</v>
      </c>
      <c r="X33" s="37">
        <v>23</v>
      </c>
      <c r="Y33" s="37"/>
      <c r="Z33" s="37">
        <v>28</v>
      </c>
      <c r="AA33" s="37">
        <v>12</v>
      </c>
      <c r="AB33" s="37">
        <v>16</v>
      </c>
    </row>
    <row r="34" spans="1:28" ht="15.95" customHeight="1" x14ac:dyDescent="0.25">
      <c r="A34" s="53" t="s">
        <v>69</v>
      </c>
      <c r="B34" s="37">
        <v>212</v>
      </c>
      <c r="C34" s="37">
        <v>113</v>
      </c>
      <c r="D34" s="37">
        <v>99</v>
      </c>
      <c r="E34" s="121"/>
      <c r="F34" s="37">
        <v>0</v>
      </c>
      <c r="G34" s="37">
        <v>0</v>
      </c>
      <c r="H34" s="37">
        <v>0</v>
      </c>
      <c r="I34" s="37"/>
      <c r="J34" s="37">
        <v>70</v>
      </c>
      <c r="K34" s="37">
        <v>39</v>
      </c>
      <c r="L34" s="37">
        <v>31</v>
      </c>
      <c r="M34" s="37"/>
      <c r="N34" s="37">
        <v>64</v>
      </c>
      <c r="O34" s="37">
        <v>29</v>
      </c>
      <c r="P34" s="37">
        <v>35</v>
      </c>
      <c r="Q34" s="37"/>
      <c r="R34" s="37">
        <v>46</v>
      </c>
      <c r="S34" s="37">
        <v>23</v>
      </c>
      <c r="T34" s="37">
        <v>23</v>
      </c>
      <c r="U34" s="37"/>
      <c r="V34" s="37">
        <v>26</v>
      </c>
      <c r="W34" s="37">
        <v>18</v>
      </c>
      <c r="X34" s="37">
        <v>8</v>
      </c>
      <c r="Y34" s="37"/>
      <c r="Z34" s="37">
        <v>6</v>
      </c>
      <c r="AA34" s="37">
        <v>4</v>
      </c>
      <c r="AB34" s="37">
        <v>2</v>
      </c>
    </row>
    <row r="35" spans="1:28" ht="15.95" customHeight="1" x14ac:dyDescent="0.25">
      <c r="A35" s="53" t="s">
        <v>70</v>
      </c>
      <c r="B35" s="121">
        <v>1086</v>
      </c>
      <c r="C35" s="37">
        <v>613</v>
      </c>
      <c r="D35" s="37">
        <v>473</v>
      </c>
      <c r="E35" s="121"/>
      <c r="F35" s="37">
        <v>1</v>
      </c>
      <c r="G35" s="37">
        <v>0</v>
      </c>
      <c r="H35" s="37">
        <v>1</v>
      </c>
      <c r="I35" s="37"/>
      <c r="J35" s="37">
        <v>243</v>
      </c>
      <c r="K35" s="37">
        <v>140</v>
      </c>
      <c r="L35" s="37">
        <v>103</v>
      </c>
      <c r="M35" s="37"/>
      <c r="N35" s="37">
        <v>360</v>
      </c>
      <c r="O35" s="37">
        <v>201</v>
      </c>
      <c r="P35" s="37">
        <v>159</v>
      </c>
      <c r="Q35" s="37"/>
      <c r="R35" s="37">
        <v>172</v>
      </c>
      <c r="S35" s="37">
        <v>101</v>
      </c>
      <c r="T35" s="37">
        <v>71</v>
      </c>
      <c r="U35" s="37"/>
      <c r="V35" s="37">
        <v>157</v>
      </c>
      <c r="W35" s="37">
        <v>93</v>
      </c>
      <c r="X35" s="37">
        <v>64</v>
      </c>
      <c r="Y35" s="37"/>
      <c r="Z35" s="37">
        <v>153</v>
      </c>
      <c r="AA35" s="37">
        <v>78</v>
      </c>
      <c r="AB35" s="37">
        <v>75</v>
      </c>
    </row>
    <row r="36" spans="1:28" ht="15.95" customHeight="1" x14ac:dyDescent="0.25">
      <c r="A36" s="53" t="s">
        <v>71</v>
      </c>
      <c r="B36" s="37">
        <v>968</v>
      </c>
      <c r="C36" s="37">
        <v>547</v>
      </c>
      <c r="D36" s="37">
        <v>421</v>
      </c>
      <c r="E36" s="121"/>
      <c r="F36" s="37">
        <v>2</v>
      </c>
      <c r="G36" s="37">
        <v>2</v>
      </c>
      <c r="H36" s="37">
        <v>0</v>
      </c>
      <c r="I36" s="37"/>
      <c r="J36" s="37">
        <v>235</v>
      </c>
      <c r="K36" s="37">
        <v>130</v>
      </c>
      <c r="L36" s="37">
        <v>105</v>
      </c>
      <c r="M36" s="37"/>
      <c r="N36" s="37">
        <v>270</v>
      </c>
      <c r="O36" s="37">
        <v>144</v>
      </c>
      <c r="P36" s="37">
        <v>126</v>
      </c>
      <c r="Q36" s="37"/>
      <c r="R36" s="37">
        <v>162</v>
      </c>
      <c r="S36" s="37">
        <v>93</v>
      </c>
      <c r="T36" s="37">
        <v>69</v>
      </c>
      <c r="U36" s="37"/>
      <c r="V36" s="37">
        <v>158</v>
      </c>
      <c r="W36" s="37">
        <v>102</v>
      </c>
      <c r="X36" s="37">
        <v>56</v>
      </c>
      <c r="Y36" s="37"/>
      <c r="Z36" s="37">
        <v>141</v>
      </c>
      <c r="AA36" s="37">
        <v>76</v>
      </c>
      <c r="AB36" s="37">
        <v>65</v>
      </c>
    </row>
    <row r="37" spans="1:28" ht="15.95" customHeight="1" thickBot="1" x14ac:dyDescent="0.3">
      <c r="A37" s="49" t="s">
        <v>72</v>
      </c>
      <c r="B37" s="37">
        <v>645</v>
      </c>
      <c r="C37" s="37">
        <v>357</v>
      </c>
      <c r="D37" s="37">
        <v>288</v>
      </c>
      <c r="E37" s="121"/>
      <c r="F37" s="37">
        <v>5</v>
      </c>
      <c r="G37" s="37">
        <v>3</v>
      </c>
      <c r="H37" s="37">
        <v>2</v>
      </c>
      <c r="I37" s="37"/>
      <c r="J37" s="37">
        <v>123</v>
      </c>
      <c r="K37" s="37">
        <v>63</v>
      </c>
      <c r="L37" s="37">
        <v>60</v>
      </c>
      <c r="M37" s="37"/>
      <c r="N37" s="37">
        <v>176</v>
      </c>
      <c r="O37" s="37">
        <v>95</v>
      </c>
      <c r="P37" s="37">
        <v>81</v>
      </c>
      <c r="Q37" s="37"/>
      <c r="R37" s="37">
        <v>125</v>
      </c>
      <c r="S37" s="37">
        <v>69</v>
      </c>
      <c r="T37" s="37">
        <v>56</v>
      </c>
      <c r="U37" s="37"/>
      <c r="V37" s="37">
        <v>135</v>
      </c>
      <c r="W37" s="37">
        <v>83</v>
      </c>
      <c r="X37" s="37">
        <v>52</v>
      </c>
      <c r="Y37" s="37"/>
      <c r="Z37" s="37">
        <v>81</v>
      </c>
      <c r="AA37" s="37">
        <v>44</v>
      </c>
      <c r="AB37" s="37">
        <v>37</v>
      </c>
    </row>
    <row r="38" spans="1:28" ht="15" customHeight="1" x14ac:dyDescent="0.25">
      <c r="A38" s="257" t="s">
        <v>565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C2:AD3"/>
    <mergeCell ref="A4:AB4"/>
    <mergeCell ref="A1:AB1"/>
    <mergeCell ref="A2:AB2"/>
    <mergeCell ref="A38:AB38"/>
    <mergeCell ref="A3:AB3"/>
    <mergeCell ref="A39:AB39"/>
    <mergeCell ref="A5:AB5"/>
    <mergeCell ref="A7:A8"/>
    <mergeCell ref="B7:D7"/>
    <mergeCell ref="F7:H7"/>
    <mergeCell ref="J7:L7"/>
    <mergeCell ref="N7:P7"/>
    <mergeCell ref="R7:T7"/>
    <mergeCell ref="V7:X7"/>
    <mergeCell ref="Z7:AB7"/>
  </mergeCells>
  <hyperlinks>
    <hyperlink ref="AD2:AE3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6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0"/>
  <sheetViews>
    <sheetView showGridLines="0" zoomScale="95" zoomScaleNormal="95" zoomScaleSheetLayoutView="100" workbookViewId="0">
      <selection activeCell="A40" sqref="A40:AB4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200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74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+'C21'!B9/('C19'!B9+'C21'!B9+'C23'!B9)*100</f>
        <v>6.5225292288829531</v>
      </c>
      <c r="C9" s="191">
        <f>+'C21'!C9/('C19'!C9+'C21'!C9+'C23'!C9)*100</f>
        <v>7.0647775004046993</v>
      </c>
      <c r="D9" s="191">
        <f>+'C21'!D9/('C19'!D9+'C21'!D9+'C23'!D9)*100</f>
        <v>5.9491526950693245</v>
      </c>
      <c r="E9" s="191"/>
      <c r="F9" s="191">
        <f>+'C21'!F9/('C19'!F9+'C21'!F9+'C23'!F9)*100</f>
        <v>0.1106458073642488</v>
      </c>
      <c r="G9" s="191">
        <f>+'C21'!G9/('C19'!G9+'C21'!G9+'C23'!G9)*100</f>
        <v>0.12034681764721972</v>
      </c>
      <c r="H9" s="191">
        <f>+'C21'!H9/('C19'!H9+'C21'!H9+'C23'!H9)*100</f>
        <v>0.10046500947241518</v>
      </c>
      <c r="I9" s="191"/>
      <c r="J9" s="191">
        <f>+'C21'!J9/('C19'!J9+'C21'!J9+'C23'!J9)*100</f>
        <v>10.992128612355019</v>
      </c>
      <c r="K9" s="191">
        <f>+'C21'!K9/('C19'!K9+'C21'!K9+'C23'!K9)*100</f>
        <v>11.62116780413823</v>
      </c>
      <c r="L9" s="191">
        <f>+'C21'!L9/('C19'!L9+'C21'!L9+'C23'!L9)*100</f>
        <v>10.328168772511576</v>
      </c>
      <c r="M9" s="191"/>
      <c r="N9" s="191">
        <f>+'C21'!N9/('C19'!N9+'C21'!N9+'C23'!N9)*100</f>
        <v>9.4062417501693005</v>
      </c>
      <c r="O9" s="191">
        <f>+'C21'!O9/('C19'!O9+'C21'!O9+'C23'!O9)*100</f>
        <v>10.058383466157569</v>
      </c>
      <c r="P9" s="191">
        <f>+'C21'!P9/('C19'!P9+'C21'!P9+'C23'!P9)*100</f>
        <v>8.7080520962068633</v>
      </c>
      <c r="Q9" s="191"/>
      <c r="R9" s="191">
        <f>+'C21'!R9/('C19'!R9+'C21'!R9+'C23'!R9)*100</f>
        <v>6.3572533015639658</v>
      </c>
      <c r="S9" s="191">
        <f>+'C21'!S9/('C19'!S9+'C21'!S9+'C23'!S9)*100</f>
        <v>7.0170214877673569</v>
      </c>
      <c r="T9" s="191">
        <f>+'C21'!T9/('C19'!T9+'C21'!T9+'C23'!T9)*100</f>
        <v>5.6683937823834203</v>
      </c>
      <c r="U9" s="191"/>
      <c r="V9" s="191">
        <f>+'C21'!V9/('C19'!V9+'C21'!V9+'C23'!V9)*100</f>
        <v>7.4061400747320736</v>
      </c>
      <c r="W9" s="191">
        <f>+'C21'!W9/('C19'!W9+'C21'!W9+'C23'!W9)*100</f>
        <v>8.1743796822698052</v>
      </c>
      <c r="X9" s="191">
        <f>+'C21'!X9/('C19'!X9+'C21'!X9+'C23'!X9)*100</f>
        <v>6.5896835032044949</v>
      </c>
      <c r="Y9" s="191"/>
      <c r="Z9" s="191">
        <f>+'C21'!Z9/('C19'!Z9+'C21'!Z9+'C23'!Z9)*100</f>
        <v>4.2851954969132064</v>
      </c>
      <c r="AA9" s="191">
        <f>+'C21'!AA9/('C19'!AA9+'C21'!AA9+'C23'!AA9)*100</f>
        <v>4.7378874196414573</v>
      </c>
      <c r="AB9" s="191">
        <f>+'C21'!AB9/('C19'!AB9+'C21'!AB9+'C23'!AB9)*100</f>
        <v>3.8051159825956824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+'C21'!B11/('C19'!B11+'C21'!B11+'C23'!B11)*100</f>
        <v>9.3227062896710891</v>
      </c>
      <c r="C11" s="99">
        <f>+'C21'!C11/('C19'!C11+'C21'!C11+'C23'!C11)*100</f>
        <v>10.128731079360588</v>
      </c>
      <c r="D11" s="99">
        <f>+'C21'!D11/('C19'!D11+'C21'!D11+'C23'!D11)*100</f>
        <v>8.4841795437821936</v>
      </c>
      <c r="E11" s="99"/>
      <c r="F11" s="99">
        <f>+'C21'!F11/('C19'!F11+'C21'!F11+'C23'!F11)*100</f>
        <v>2.3169601482854494E-2</v>
      </c>
      <c r="G11" s="99">
        <f>+'C21'!G11/('C19'!G11+'C21'!G11+'C23'!G11)*100</f>
        <v>4.6082949308755762E-2</v>
      </c>
      <c r="H11" s="99">
        <f>+'C21'!H11/('C19'!H11+'C21'!H11+'C23'!H11)*100</f>
        <v>0</v>
      </c>
      <c r="I11" s="99"/>
      <c r="J11" s="99">
        <f>+'C21'!J11/('C19'!J11+'C21'!J11+'C23'!J11)*100</f>
        <v>14.893617021276595</v>
      </c>
      <c r="K11" s="99">
        <f>+'C21'!K11/('C19'!K11+'C21'!K11+'C23'!K11)*100</f>
        <v>15.278969957081545</v>
      </c>
      <c r="L11" s="99">
        <f>+'C21'!L11/('C19'!L11+'C21'!L11+'C23'!L11)*100</f>
        <v>14.473067915690866</v>
      </c>
      <c r="M11" s="99"/>
      <c r="N11" s="99">
        <f>+'C21'!N11/('C19'!N11+'C21'!N11+'C23'!N11)*100</f>
        <v>13.942578344905234</v>
      </c>
      <c r="O11" s="99">
        <f>+'C21'!O11/('C19'!O11+'C21'!O11+'C23'!O11)*100</f>
        <v>15.190811411633939</v>
      </c>
      <c r="P11" s="99">
        <f>+'C21'!P11/('C19'!P11+'C21'!P11+'C23'!P11)*100</f>
        <v>12.661596958174906</v>
      </c>
      <c r="Q11" s="99"/>
      <c r="R11" s="99">
        <f>+'C21'!R11/('C19'!R11+'C21'!R11+'C23'!R11)*100</f>
        <v>12.144702842377262</v>
      </c>
      <c r="S11" s="99">
        <f>+'C21'!S11/('C19'!S11+'C21'!S11+'C23'!S11)*100</f>
        <v>13.620836891545688</v>
      </c>
      <c r="T11" s="99">
        <f>+'C21'!T11/('C19'!T11+'C21'!T11+'C23'!T11)*100</f>
        <v>10.642919200695047</v>
      </c>
      <c r="U11" s="99"/>
      <c r="V11" s="99">
        <f>+'C21'!V11/('C19'!V11+'C21'!V11+'C23'!V11)*100</f>
        <v>9.6101541251133273</v>
      </c>
      <c r="W11" s="99">
        <f>+'C21'!W11/('C19'!W11+'C21'!W11+'C23'!W11)*100</f>
        <v>10.320284697508896</v>
      </c>
      <c r="X11" s="99">
        <f>+'C21'!X11/('C19'!X11+'C21'!X11+'C23'!X11)*100</f>
        <v>8.8724584103512019</v>
      </c>
      <c r="Y11" s="99"/>
      <c r="Z11" s="99">
        <f>+'C21'!Z11/('C19'!Z11+'C21'!Z11+'C23'!Z11)*100</f>
        <v>4.1209995615957915</v>
      </c>
      <c r="AA11" s="99">
        <f>+'C21'!AA11/('C19'!AA11+'C21'!AA11+'C23'!AA11)*100</f>
        <v>4.853128991060025</v>
      </c>
      <c r="AB11" s="99">
        <f>+'C21'!AB11/('C19'!AB11+'C21'!AB11+'C23'!AB11)*100</f>
        <v>3.3438770899231813</v>
      </c>
    </row>
    <row r="12" spans="1:31" ht="15.95" customHeight="1" x14ac:dyDescent="0.25">
      <c r="A12" s="53" t="s">
        <v>48</v>
      </c>
      <c r="B12" s="99">
        <f>+'C21'!B12/('C19'!B12+'C21'!B12+'C23'!B12)*100</f>
        <v>8.1241374165392219</v>
      </c>
      <c r="C12" s="99">
        <f>+'C21'!C12/('C19'!C12+'C21'!C12+'C23'!C12)*100</f>
        <v>8.9874440120420012</v>
      </c>
      <c r="D12" s="99">
        <f>+'C21'!D12/('C19'!D12+'C21'!D12+'C23'!D12)*100</f>
        <v>7.2327520849128124</v>
      </c>
      <c r="E12" s="99"/>
      <c r="F12" s="99">
        <f>+'C21'!F12/('C19'!F12+'C21'!F12+'C23'!F12)*100</f>
        <v>0.14419610670511895</v>
      </c>
      <c r="G12" s="99">
        <f>+'C21'!G12/('C19'!G12+'C21'!G12+'C23'!G12)*100</f>
        <v>0.14388489208633093</v>
      </c>
      <c r="H12" s="99">
        <f>+'C21'!H12/('C19'!H12+'C21'!H12+'C23'!H12)*100</f>
        <v>0.1445086705202312</v>
      </c>
      <c r="I12" s="99"/>
      <c r="J12" s="99">
        <f>+'C21'!J12/('C19'!J12+'C21'!J12+'C23'!J12)*100</f>
        <v>11.335254562920269</v>
      </c>
      <c r="K12" s="99">
        <f>+'C21'!K12/('C19'!K12+'C21'!K12+'C23'!K12)*100</f>
        <v>12.616387337057727</v>
      </c>
      <c r="L12" s="99">
        <f>+'C21'!L12/('C19'!L12+'C21'!L12+'C23'!L12)*100</f>
        <v>9.9702380952380967</v>
      </c>
      <c r="M12" s="99"/>
      <c r="N12" s="99">
        <f>+'C21'!N12/('C19'!N12+'C21'!N12+'C23'!N12)*100</f>
        <v>11.875367430922987</v>
      </c>
      <c r="O12" s="99">
        <f>+'C21'!O12/('C19'!O12+'C21'!O12+'C23'!O12)*100</f>
        <v>12.45196003074558</v>
      </c>
      <c r="P12" s="99">
        <f>+'C21'!P12/('C19'!P12+'C21'!P12+'C23'!P12)*100</f>
        <v>11.275489804078369</v>
      </c>
      <c r="Q12" s="99"/>
      <c r="R12" s="99">
        <f>+'C21'!R12/('C19'!R12+'C21'!R12+'C23'!R12)*100</f>
        <v>7.4758135444151277</v>
      </c>
      <c r="S12" s="99">
        <f>+'C21'!S12/('C19'!S12+'C21'!S12+'C23'!S12)*100</f>
        <v>8.0729166666666679</v>
      </c>
      <c r="T12" s="99">
        <f>+'C21'!T12/('C19'!T12+'C21'!T12+'C23'!T12)*100</f>
        <v>6.8627450980392162</v>
      </c>
      <c r="U12" s="99"/>
      <c r="V12" s="99">
        <f>+'C21'!V12/('C19'!V12+'C21'!V12+'C23'!V12)*100</f>
        <v>10.645087759288808</v>
      </c>
      <c r="W12" s="99">
        <f>+'C21'!W12/('C19'!W12+'C21'!W12+'C23'!W12)*100</f>
        <v>12.314606741573034</v>
      </c>
      <c r="X12" s="99">
        <f>+'C21'!X12/('C19'!X12+'C21'!X12+'C23'!X12)*100</f>
        <v>8.9269195189639223</v>
      </c>
      <c r="Y12" s="99"/>
      <c r="Z12" s="99">
        <f>+'C21'!Z12/('C19'!Z12+'C21'!Z12+'C23'!Z12)*100</f>
        <v>6.455240665766981</v>
      </c>
      <c r="AA12" s="99">
        <f>+'C21'!AA12/('C19'!AA12+'C21'!AA12+'C23'!AA12)*100</f>
        <v>7.3614190687361418</v>
      </c>
      <c r="AB12" s="99">
        <f>+'C21'!AB12/('C19'!AB12+'C21'!AB12+'C23'!AB12)*100</f>
        <v>5.5225924235508899</v>
      </c>
    </row>
    <row r="13" spans="1:31" ht="15.95" customHeight="1" x14ac:dyDescent="0.25">
      <c r="A13" s="53" t="s">
        <v>49</v>
      </c>
      <c r="B13" s="99">
        <f>+'C21'!B13/('C19'!B13+'C21'!B13+'C23'!B13)*100</f>
        <v>10.827128194807809</v>
      </c>
      <c r="C13" s="99">
        <f>+'C21'!C13/('C19'!C13+'C21'!C13+'C23'!C13)*100</f>
        <v>11.706442052721885</v>
      </c>
      <c r="D13" s="99">
        <f>+'C21'!D13/('C19'!D13+'C21'!D13+'C23'!D13)*100</f>
        <v>9.8893786908425518</v>
      </c>
      <c r="E13" s="99"/>
      <c r="F13" s="99">
        <f>+'C21'!F13/('C19'!F13+'C21'!F13+'C23'!F13)*100</f>
        <v>0.26178010471204188</v>
      </c>
      <c r="G13" s="99">
        <f>+'C21'!G13/('C19'!G13+'C21'!G13+'C23'!G13)*100</f>
        <v>0.29747149231531977</v>
      </c>
      <c r="H13" s="99">
        <f>+'C21'!H13/('C19'!H13+'C21'!H13+'C23'!H13)*100</f>
        <v>0.22185246810870773</v>
      </c>
      <c r="I13" s="99"/>
      <c r="J13" s="99">
        <f>+'C21'!J13/('C19'!J13+'C21'!J13+'C23'!J13)*100</f>
        <v>17.937106918238992</v>
      </c>
      <c r="K13" s="99">
        <f>+'C21'!K13/('C19'!K13+'C21'!K13+'C23'!K13)*100</f>
        <v>18.846345101939331</v>
      </c>
      <c r="L13" s="99">
        <f>+'C21'!L13/('C19'!L13+'C21'!L13+'C23'!L13)*100</f>
        <v>17.006109979633401</v>
      </c>
      <c r="M13" s="99"/>
      <c r="N13" s="99">
        <f>+'C21'!N13/('C19'!N13+'C21'!N13+'C23'!N13)*100</f>
        <v>15.56861099454469</v>
      </c>
      <c r="O13" s="99">
        <f>+'C21'!O13/('C19'!O13+'C21'!O13+'C23'!O13)*100</f>
        <v>16.380343587694764</v>
      </c>
      <c r="P13" s="99">
        <f>+'C21'!P13/('C19'!P13+'C21'!P13+'C23'!P13)*100</f>
        <v>14.670790985417586</v>
      </c>
      <c r="Q13" s="99"/>
      <c r="R13" s="99">
        <f>+'C21'!R13/('C19'!R13+'C21'!R13+'C23'!R13)*100</f>
        <v>11.734334663224596</v>
      </c>
      <c r="S13" s="99">
        <f>+'C21'!S13/('C19'!S13+'C21'!S13+'C23'!S13)*100</f>
        <v>12.557077625570775</v>
      </c>
      <c r="T13" s="99">
        <f>+'C21'!T13/('C19'!T13+'C21'!T13+'C23'!T13)*100</f>
        <v>10.86431675519073</v>
      </c>
      <c r="U13" s="99"/>
      <c r="V13" s="99">
        <f>+'C21'!V13/('C19'!V13+'C21'!V13+'C23'!V13)*100</f>
        <v>12.678835717809569</v>
      </c>
      <c r="W13" s="99">
        <f>+'C21'!W13/('C19'!W13+'C21'!W13+'C23'!W13)*100</f>
        <v>14.258095698405027</v>
      </c>
      <c r="X13" s="99">
        <f>+'C21'!X13/('C19'!X13+'C21'!X13+'C23'!X13)*100</f>
        <v>11.032745591939547</v>
      </c>
      <c r="Y13" s="99"/>
      <c r="Z13" s="99">
        <f>+'C21'!Z13/('C19'!Z13+'C21'!Z13+'C23'!Z13)*100</f>
        <v>5.3162005542957926</v>
      </c>
      <c r="AA13" s="99">
        <f>+'C21'!AA13/('C19'!AA13+'C21'!AA13+'C23'!AA13)*100</f>
        <v>6.6929133858267722</v>
      </c>
      <c r="AB13" s="99">
        <f>+'C21'!AB13/('C19'!AB13+'C21'!AB13+'C23'!AB13)*100</f>
        <v>3.871966959215281</v>
      </c>
    </row>
    <row r="14" spans="1:31" ht="15.95" customHeight="1" x14ac:dyDescent="0.25">
      <c r="A14" s="53" t="s">
        <v>50</v>
      </c>
      <c r="B14" s="99">
        <f>+'C21'!B14/('C19'!B14+'C21'!B14+'C23'!B14)*100</f>
        <v>9.237297768347668</v>
      </c>
      <c r="C14" s="99">
        <f>+'C21'!C14/('C19'!C14+'C21'!C14+'C23'!C14)*100</f>
        <v>9.9258710155670862</v>
      </c>
      <c r="D14" s="99">
        <f>+'C21'!D14/('C19'!D14+'C21'!D14+'C23'!D14)*100</f>
        <v>8.5173990544834535</v>
      </c>
      <c r="E14" s="99"/>
      <c r="F14" s="99">
        <f>+'C21'!F14/('C19'!F14+'C21'!F14+'C23'!F14)*100</f>
        <v>0.17348203221809169</v>
      </c>
      <c r="G14" s="99">
        <f>+'C21'!G14/('C19'!G14+'C21'!G14+'C23'!G14)*100</f>
        <v>0.14388489208633093</v>
      </c>
      <c r="H14" s="99">
        <f>+'C21'!H14/('C19'!H14+'C21'!H14+'C23'!H14)*100</f>
        <v>0.20512820512820512</v>
      </c>
      <c r="I14" s="99"/>
      <c r="J14" s="99">
        <f>+'C21'!J14/('C19'!J14+'C21'!J14+'C23'!J14)*100</f>
        <v>16.99361852989837</v>
      </c>
      <c r="K14" s="99">
        <f>+'C21'!K14/('C19'!K14+'C21'!K14+'C23'!K14)*100</f>
        <v>17.125237191650854</v>
      </c>
      <c r="L14" s="99">
        <f>+'C21'!L14/('C19'!L14+'C21'!L14+'C23'!L14)*100</f>
        <v>16.862929816297694</v>
      </c>
      <c r="M14" s="99"/>
      <c r="N14" s="99">
        <f>+'C21'!N14/('C19'!N14+'C21'!N14+'C23'!N14)*100</f>
        <v>13.10060796234556</v>
      </c>
      <c r="O14" s="99">
        <f>+'C21'!O14/('C19'!O14+'C21'!O14+'C23'!O14)*100</f>
        <v>14.166981488477523</v>
      </c>
      <c r="P14" s="99">
        <f>+'C21'!P14/('C19'!P14+'C21'!P14+'C23'!P14)*100</f>
        <v>11.949429037520391</v>
      </c>
      <c r="Q14" s="99"/>
      <c r="R14" s="99">
        <f>+'C21'!R14/('C19'!R14+'C21'!R14+'C23'!R14)*100</f>
        <v>7.460387323943662</v>
      </c>
      <c r="S14" s="99">
        <f>+'C21'!S14/('C19'!S14+'C21'!S14+'C23'!S14)*100</f>
        <v>8.8678433060697373</v>
      </c>
      <c r="T14" s="99">
        <f>+'C21'!T14/('C19'!T14+'C21'!T14+'C23'!T14)*100</f>
        <v>5.9882935614588026</v>
      </c>
      <c r="U14" s="99"/>
      <c r="V14" s="99">
        <f>+'C21'!V14/('C19'!V14+'C21'!V14+'C23'!V14)*100</f>
        <v>10.980861244019138</v>
      </c>
      <c r="W14" s="99">
        <f>+'C21'!W14/('C19'!W14+'C21'!W14+'C23'!W14)*100</f>
        <v>11.928335690711929</v>
      </c>
      <c r="X14" s="99">
        <f>+'C21'!X14/('C19'!X14+'C21'!X14+'C23'!X14)*100</f>
        <v>10.004856726566294</v>
      </c>
      <c r="Y14" s="99"/>
      <c r="Z14" s="99">
        <f>+'C21'!Z14/('C19'!Z14+'C21'!Z14+'C23'!Z14)*100</f>
        <v>5.7156133828996278</v>
      </c>
      <c r="AA14" s="99">
        <f>+'C21'!AA14/('C19'!AA14+'C21'!AA14+'C23'!AA14)*100</f>
        <v>6.3916591115140529</v>
      </c>
      <c r="AB14" s="99">
        <f>+'C21'!AB14/('C19'!AB14+'C21'!AB14+'C23'!AB14)*100</f>
        <v>5.0047664442326019</v>
      </c>
    </row>
    <row r="15" spans="1:31" ht="15.95" customHeight="1" x14ac:dyDescent="0.25">
      <c r="A15" s="53" t="s">
        <v>51</v>
      </c>
      <c r="B15" s="99">
        <f>+'C21'!B15/('C19'!B15+'C21'!B15+'C23'!B15)*100</f>
        <v>3.4350508587627151</v>
      </c>
      <c r="C15" s="99">
        <f>+'C21'!C15/('C19'!C15+'C21'!C15+'C23'!C15)*100</f>
        <v>3.505950466387906</v>
      </c>
      <c r="D15" s="99">
        <f>+'C21'!D15/('C19'!D15+'C21'!D15+'C23'!D15)*100</f>
        <v>3.358725761772853</v>
      </c>
      <c r="E15" s="99"/>
      <c r="F15" s="99">
        <f>+'C21'!F15/('C19'!F15+'C21'!F15+'C23'!F15)*100</f>
        <v>0.22271714922048996</v>
      </c>
      <c r="G15" s="99">
        <f>+'C21'!G15/('C19'!G15+'C21'!G15+'C23'!G15)*100</f>
        <v>0.21459227467811159</v>
      </c>
      <c r="H15" s="99">
        <f>+'C21'!H15/('C19'!H15+'C21'!H15+'C23'!H15)*100</f>
        <v>0.23148148148148145</v>
      </c>
      <c r="I15" s="99"/>
      <c r="J15" s="99">
        <f>+'C21'!J15/('C19'!J15+'C21'!J15+'C23'!J15)*100</f>
        <v>6.0988433228180865</v>
      </c>
      <c r="K15" s="99">
        <f>+'C21'!K15/('C19'!K15+'C21'!K15+'C23'!K15)*100</f>
        <v>4.6413502109704643</v>
      </c>
      <c r="L15" s="99">
        <f>+'C21'!L15/('C19'!L15+'C21'!L15+'C23'!L15)*100</f>
        <v>7.5471698113207548</v>
      </c>
      <c r="M15" s="99"/>
      <c r="N15" s="99">
        <f>+'C21'!N15/('C19'!N15+'C21'!N15+'C23'!N15)*100</f>
        <v>5.3428317008014243</v>
      </c>
      <c r="O15" s="99">
        <f>+'C21'!O15/('C19'!O15+'C21'!O15+'C23'!O15)*100</f>
        <v>5.4054054054054053</v>
      </c>
      <c r="P15" s="99">
        <f>+'C21'!P15/('C19'!P15+'C21'!P15+'C23'!P15)*100</f>
        <v>5.2730696798493408</v>
      </c>
      <c r="Q15" s="99"/>
      <c r="R15" s="99">
        <f>+'C21'!R15/('C19'!R15+'C21'!R15+'C23'!R15)*100</f>
        <v>2.8248587570621471</v>
      </c>
      <c r="S15" s="99">
        <f>+'C21'!S15/('C19'!S15+'C21'!S15+'C23'!S15)*100</f>
        <v>3.4155597722960152</v>
      </c>
      <c r="T15" s="99">
        <f>+'C21'!T15/('C19'!T15+'C21'!T15+'C23'!T15)*100</f>
        <v>2.2429906542056073</v>
      </c>
      <c r="U15" s="99"/>
      <c r="V15" s="99">
        <f>+'C21'!V15/('C19'!V15+'C21'!V15+'C23'!V15)*100</f>
        <v>3.3707865168539324</v>
      </c>
      <c r="W15" s="99">
        <f>+'C21'!W15/('C19'!W15+'C21'!W15+'C23'!W15)*100</f>
        <v>3.8167938931297711</v>
      </c>
      <c r="X15" s="99">
        <f>+'C21'!X15/('C19'!X15+'C21'!X15+'C23'!X15)*100</f>
        <v>2.8571428571428572</v>
      </c>
      <c r="Y15" s="99"/>
      <c r="Z15" s="99">
        <f>+'C21'!Z15/('C19'!Z15+'C21'!Z15+'C23'!Z15)*100</f>
        <v>2.3373983739837398</v>
      </c>
      <c r="AA15" s="99">
        <f>+'C21'!AA15/('C19'!AA15+'C21'!AA15+'C23'!AA15)*100</f>
        <v>3.041825095057034</v>
      </c>
      <c r="AB15" s="99">
        <f>+'C21'!AB15/('C19'!AB15+'C21'!AB15+'C23'!AB15)*100</f>
        <v>1.5283842794759825</v>
      </c>
    </row>
    <row r="16" spans="1:31" ht="15.95" customHeight="1" x14ac:dyDescent="0.25">
      <c r="A16" s="53" t="s">
        <v>52</v>
      </c>
      <c r="B16" s="99">
        <f>+'C21'!B16/('C19'!B16+'C21'!B16+'C23'!B16)*100</f>
        <v>2.4646491343993655</v>
      </c>
      <c r="C16" s="99">
        <f>+'C21'!C16/('C19'!C16+'C21'!C16+'C23'!C16)*100</f>
        <v>2.6125193998965339</v>
      </c>
      <c r="D16" s="99">
        <f>+'C21'!D16/('C19'!D16+'C21'!D16+'C23'!D16)*100</f>
        <v>2.3101864360983515</v>
      </c>
      <c r="E16" s="99"/>
      <c r="F16" s="99">
        <f>+'C21'!F16/('C19'!F16+'C21'!F16+'C23'!F16)*100</f>
        <v>0.12175324675324675</v>
      </c>
      <c r="G16" s="99">
        <f>+'C21'!G16/('C19'!G16+'C21'!G16+'C23'!G16)*100</f>
        <v>8.0645161290322578E-2</v>
      </c>
      <c r="H16" s="99">
        <f>+'C21'!H16/('C19'!H16+'C21'!H16+'C23'!H16)*100</f>
        <v>0.16339869281045752</v>
      </c>
      <c r="I16" s="99"/>
      <c r="J16" s="99">
        <f>+'C21'!J16/('C19'!J16+'C21'!J16+'C23'!J16)*100</f>
        <v>4.0713632204940531</v>
      </c>
      <c r="K16" s="99">
        <f>+'C21'!K16/('C19'!K16+'C21'!K16+'C23'!K16)*100</f>
        <v>4.3555555555555552</v>
      </c>
      <c r="L16" s="99">
        <f>+'C21'!L16/('C19'!L16+'C21'!L16+'C23'!L16)*100</f>
        <v>3.7700282752120637</v>
      </c>
      <c r="M16" s="99"/>
      <c r="N16" s="99">
        <f>+'C21'!N16/('C19'!N16+'C21'!N16+'C23'!N16)*100</f>
        <v>3.1084422465559873</v>
      </c>
      <c r="O16" s="99">
        <f>+'C21'!O16/('C19'!O16+'C21'!O16+'C23'!O16)*100</f>
        <v>3.0893216924110138</v>
      </c>
      <c r="P16" s="99">
        <f>+'C21'!P16/('C19'!P16+'C21'!P16+'C23'!P16)*100</f>
        <v>3.129657228017884</v>
      </c>
      <c r="Q16" s="99"/>
      <c r="R16" s="99">
        <f>+'C21'!R16/('C19'!R16+'C21'!R16+'C23'!R16)*100</f>
        <v>1.6050765210899591</v>
      </c>
      <c r="S16" s="99">
        <f>+'C21'!S16/('C19'!S16+'C21'!S16+'C23'!S16)*100</f>
        <v>1.849112426035503</v>
      </c>
      <c r="T16" s="99">
        <f>+'C21'!T16/('C19'!T16+'C21'!T16+'C23'!T16)*100</f>
        <v>1.3564431047475507</v>
      </c>
      <c r="U16" s="99"/>
      <c r="V16" s="99">
        <f>+'C21'!V16/('C19'!V16+'C21'!V16+'C23'!V16)*100</f>
        <v>4.0623717685679113</v>
      </c>
      <c r="W16" s="99">
        <f>+'C21'!W16/('C19'!W16+'C21'!W16+'C23'!W16)*100</f>
        <v>4.7185430463576159</v>
      </c>
      <c r="X16" s="99">
        <f>+'C21'!X16/('C19'!X16+'C21'!X16+'C23'!X16)*100</f>
        <v>3.4174125305126117</v>
      </c>
      <c r="Y16" s="99"/>
      <c r="Z16" s="99">
        <f>+'C21'!Z16/('C19'!Z16+'C21'!Z16+'C23'!Z16)*100</f>
        <v>2.0102483247930629</v>
      </c>
      <c r="AA16" s="99">
        <f>+'C21'!AA16/('C19'!AA16+'C21'!AA16+'C23'!AA16)*100</f>
        <v>1.8209408194233687</v>
      </c>
      <c r="AB16" s="99">
        <f>+'C21'!AB16/('C19'!AB16+'C21'!AB16+'C23'!AB16)*100</f>
        <v>2.2149302707136997</v>
      </c>
    </row>
    <row r="17" spans="1:28" ht="15.95" customHeight="1" x14ac:dyDescent="0.25">
      <c r="A17" s="53" t="s">
        <v>53</v>
      </c>
      <c r="B17" s="99">
        <f>+'C21'!B17/('C19'!B17+'C21'!B17+'C23'!B17)*100</f>
        <v>2.262068965517241</v>
      </c>
      <c r="C17" s="99">
        <f>+'C21'!C17/('C19'!C17+'C21'!C17+'C23'!C17)*100</f>
        <v>2.5377969762419008</v>
      </c>
      <c r="D17" s="99">
        <f>+'C21'!D17/('C19'!D17+'C21'!D17+'C23'!D17)*100</f>
        <v>1.9740552735476595</v>
      </c>
      <c r="E17" s="99"/>
      <c r="F17" s="99">
        <f>+'C21'!F17/('C19'!F17+'C21'!F17+'C23'!F17)*100</f>
        <v>0</v>
      </c>
      <c r="G17" s="99">
        <f>+'C21'!G17/('C19'!G17+'C21'!G17+'C23'!G17)*100</f>
        <v>0</v>
      </c>
      <c r="H17" s="99">
        <f>+'C21'!H17/('C19'!H17+'C21'!H17+'C23'!H17)*100</f>
        <v>0</v>
      </c>
      <c r="I17" s="99"/>
      <c r="J17" s="99">
        <f>+'C21'!J17/('C19'!J17+'C21'!J17+'C23'!J17)*100</f>
        <v>6.9518716577540109</v>
      </c>
      <c r="K17" s="99">
        <f>+'C21'!K17/('C19'!K17+'C21'!K17+'C23'!K17)*100</f>
        <v>8.0419580419580416</v>
      </c>
      <c r="L17" s="99">
        <f>+'C21'!L17/('C19'!L17+'C21'!L17+'C23'!L17)*100</f>
        <v>5.8181818181818183</v>
      </c>
      <c r="M17" s="99"/>
      <c r="N17" s="99">
        <f>+'C21'!N17/('C19'!N17+'C21'!N17+'C23'!N17)*100</f>
        <v>4.6783625730994149</v>
      </c>
      <c r="O17" s="99">
        <f>+'C21'!O17/('C19'!O17+'C21'!O17+'C23'!O17)*100</f>
        <v>5.5393586005830908</v>
      </c>
      <c r="P17" s="99">
        <f>+'C21'!P17/('C19'!P17+'C21'!P17+'C23'!P17)*100</f>
        <v>3.8123167155425222</v>
      </c>
      <c r="Q17" s="99"/>
      <c r="R17" s="99">
        <f>+'C21'!R17/('C19'!R17+'C21'!R17+'C23'!R17)*100</f>
        <v>0.6420545746388443</v>
      </c>
      <c r="S17" s="99">
        <f>+'C21'!S17/('C19'!S17+'C21'!S17+'C23'!S17)*100</f>
        <v>0.66666666666666674</v>
      </c>
      <c r="T17" s="99">
        <f>+'C21'!T17/('C19'!T17+'C21'!T17+'C23'!T17)*100</f>
        <v>0.61919504643962853</v>
      </c>
      <c r="U17" s="99"/>
      <c r="V17" s="99">
        <f>+'C21'!V17/('C19'!V17+'C21'!V17+'C23'!V17)*100</f>
        <v>0.88495575221238942</v>
      </c>
      <c r="W17" s="99">
        <f>+'C21'!W17/('C19'!W17+'C21'!W17+'C23'!W17)*100</f>
        <v>1.006711409395973</v>
      </c>
      <c r="X17" s="99">
        <f>+'C21'!X17/('C19'!X17+'C21'!X17+'C23'!X17)*100</f>
        <v>0.74906367041198507</v>
      </c>
      <c r="Y17" s="99"/>
      <c r="Z17" s="99">
        <f>+'C21'!Z17/('C19'!Z17+'C21'!Z17+'C23'!Z17)*100</f>
        <v>0.31695721077654515</v>
      </c>
      <c r="AA17" s="99">
        <f>+'C21'!AA17/('C19'!AA17+'C21'!AA17+'C23'!AA17)*100</f>
        <v>0</v>
      </c>
      <c r="AB17" s="99">
        <f>+'C21'!AB17/('C19'!AB17+'C21'!AB17+'C23'!AB17)*100</f>
        <v>0.66445182724252494</v>
      </c>
    </row>
    <row r="18" spans="1:28" ht="15.95" customHeight="1" x14ac:dyDescent="0.25">
      <c r="A18" s="53" t="s">
        <v>54</v>
      </c>
      <c r="B18" s="99">
        <f>+'C21'!B18/('C19'!B18+'C21'!B18+'C23'!B18)*100</f>
        <v>9.1162951613700383</v>
      </c>
      <c r="C18" s="99">
        <f>+'C21'!C18/('C19'!C18+'C21'!C18+'C23'!C18)*100</f>
        <v>9.718817591925017</v>
      </c>
      <c r="D18" s="99">
        <f>+'C21'!D18/('C19'!D18+'C21'!D18+'C23'!D18)*100</f>
        <v>8.4787142057881084</v>
      </c>
      <c r="E18" s="99"/>
      <c r="F18" s="3">
        <f>+'C21'!F18/('C19'!F18+'C21'!F18+'C23'!F18)*100</f>
        <v>1.5812776723592662E-2</v>
      </c>
      <c r="G18" s="3">
        <f>+'C21'!G18/('C19'!G18+'C21'!G18+'C23'!G18)*100</f>
        <v>0</v>
      </c>
      <c r="H18" s="3">
        <f>+'C21'!H18/('C19'!H18+'C21'!H18+'C23'!H18)*100</f>
        <v>3.2216494845360821E-2</v>
      </c>
      <c r="I18" s="99"/>
      <c r="J18" s="99">
        <f>+'C21'!J18/('C19'!J18+'C21'!J18+'C23'!J18)*100</f>
        <v>15.464880859679178</v>
      </c>
      <c r="K18" s="99">
        <f>+'C21'!K18/('C19'!K18+'C21'!K18+'C23'!K18)*100</f>
        <v>17.220359646449253</v>
      </c>
      <c r="L18" s="99">
        <f>+'C21'!L18/('C19'!L18+'C21'!L18+'C23'!L18)*100</f>
        <v>13.630573248407643</v>
      </c>
      <c r="M18" s="99"/>
      <c r="N18" s="99">
        <f>+'C21'!N18/('C19'!N18+'C21'!N18+'C23'!N18)*100</f>
        <v>12.420718816067653</v>
      </c>
      <c r="O18" s="99">
        <f>+'C21'!O18/('C19'!O18+'C21'!O18+'C23'!O18)*100</f>
        <v>12.563580874872837</v>
      </c>
      <c r="P18" s="99">
        <f>+'C21'!P18/('C19'!P18+'C21'!P18+'C23'!P18)*100</f>
        <v>12.266226622662266</v>
      </c>
      <c r="Q18" s="99"/>
      <c r="R18" s="99">
        <f>+'C21'!R18/('C19'!R18+'C21'!R18+'C23'!R18)*100</f>
        <v>8.8235294117647065</v>
      </c>
      <c r="S18" s="99">
        <f>+'C21'!S18/('C19'!S18+'C21'!S18+'C23'!S18)*100</f>
        <v>9.5224395857307265</v>
      </c>
      <c r="T18" s="99">
        <f>+'C21'!T18/('C19'!T18+'C21'!T18+'C23'!T18)*100</f>
        <v>8.085106382978724</v>
      </c>
      <c r="U18" s="99"/>
      <c r="V18" s="99">
        <f>+'C21'!V18/('C19'!V18+'C21'!V18+'C23'!V18)*100</f>
        <v>10.749477455957003</v>
      </c>
      <c r="W18" s="99">
        <f>+'C21'!W18/('C19'!W18+'C21'!W18+'C23'!W18)*100</f>
        <v>11.168532873959231</v>
      </c>
      <c r="X18" s="99">
        <f>+'C21'!X18/('C19'!X18+'C21'!X18+'C23'!X18)*100</f>
        <v>10.295489891135304</v>
      </c>
      <c r="Y18" s="99"/>
      <c r="Z18" s="99">
        <f>+'C21'!Z18/('C19'!Z18+'C21'!Z18+'C23'!Z18)*100</f>
        <v>6.5480639856480796</v>
      </c>
      <c r="AA18" s="99">
        <f>+'C21'!AA18/('C19'!AA18+'C21'!AA18+'C23'!AA18)*100</f>
        <v>7.1198359214767066</v>
      </c>
      <c r="AB18" s="99">
        <f>+'C21'!AB18/('C19'!AB18+'C21'!AB18+'C23'!AB18)*100</f>
        <v>5.9523809523809517</v>
      </c>
    </row>
    <row r="19" spans="1:28" ht="15.95" customHeight="1" x14ac:dyDescent="0.25">
      <c r="A19" s="53" t="s">
        <v>55</v>
      </c>
      <c r="B19" s="99">
        <f>+'C21'!B19/('C19'!B19+'C21'!B19+'C23'!B19)*100</f>
        <v>6.1961951323201188</v>
      </c>
      <c r="C19" s="99">
        <f>+'C21'!C19/('C19'!C19+'C21'!C19+'C23'!C19)*100</f>
        <v>6.8325557283566614</v>
      </c>
      <c r="D19" s="99">
        <f>+'C21'!D19/('C19'!D19+'C21'!D19+'C23'!D19)*100</f>
        <v>5.5270903739234711</v>
      </c>
      <c r="E19" s="99"/>
      <c r="F19" s="99">
        <f>+'C21'!F19/('C19'!F19+'C21'!F19+'C23'!F19)*100</f>
        <v>0</v>
      </c>
      <c r="G19" s="99">
        <f>+'C21'!G19/('C19'!G19+'C21'!G19+'C23'!G19)*100</f>
        <v>0</v>
      </c>
      <c r="H19" s="99">
        <f>+'C21'!H19/('C19'!H19+'C21'!H19+'C23'!H19)*100</f>
        <v>0</v>
      </c>
      <c r="I19" s="99"/>
      <c r="J19" s="99">
        <f>+'C21'!J19/('C19'!J19+'C21'!J19+'C23'!J19)*100</f>
        <v>10.483075911929017</v>
      </c>
      <c r="K19" s="99">
        <f>+'C21'!K19/('C19'!K19+'C21'!K19+'C23'!K19)*100</f>
        <v>10.234278668310727</v>
      </c>
      <c r="L19" s="99">
        <f>+'C21'!L19/('C19'!L19+'C21'!L19+'C23'!L19)*100</f>
        <v>10.767065446868402</v>
      </c>
      <c r="M19" s="99"/>
      <c r="N19" s="99">
        <f>+'C21'!N19/('C19'!N19+'C21'!N19+'C23'!N19)*100</f>
        <v>6.8975468975468983</v>
      </c>
      <c r="O19" s="99">
        <f>+'C21'!O19/('C19'!O19+'C21'!O19+'C23'!O19)*100</f>
        <v>7.0125427594070704</v>
      </c>
      <c r="P19" s="99">
        <f>+'C21'!P19/('C19'!P19+'C21'!P19+'C23'!P19)*100</f>
        <v>6.7796610169491522</v>
      </c>
      <c r="Q19" s="99"/>
      <c r="R19" s="99">
        <f>+'C21'!R19/('C19'!R19+'C21'!R19+'C23'!R19)*100</f>
        <v>5.2893590541381457</v>
      </c>
      <c r="S19" s="99">
        <f>+'C21'!S19/('C19'!S19+'C21'!S19+'C23'!S19)*100</f>
        <v>6.3322884012539191</v>
      </c>
      <c r="T19" s="99">
        <f>+'C21'!T19/('C19'!T19+'C21'!T19+'C23'!T19)*100</f>
        <v>4.2618900555898707</v>
      </c>
      <c r="U19" s="99"/>
      <c r="V19" s="99">
        <f>+'C21'!V19/('C19'!V19+'C21'!V19+'C23'!V19)*100</f>
        <v>10.178453403833442</v>
      </c>
      <c r="W19" s="99">
        <f>+'C21'!W19/('C19'!W19+'C21'!W19+'C23'!W19)*100</f>
        <v>11.910828025477707</v>
      </c>
      <c r="X19" s="99">
        <f>+'C21'!X19/('C19'!X19+'C21'!X19+'C23'!X19)*100</f>
        <v>8.3104395604395602</v>
      </c>
      <c r="Y19" s="99"/>
      <c r="Z19" s="99">
        <f>+'C21'!Z19/('C19'!Z19+'C21'!Z19+'C23'!Z19)*100</f>
        <v>4.1746949261400133</v>
      </c>
      <c r="AA19" s="99">
        <f>+'C21'!AA19/('C19'!AA19+'C21'!AA19+'C23'!AA19)*100</f>
        <v>5.1026757934038578</v>
      </c>
      <c r="AB19" s="99">
        <f>+'C21'!AB19/('C19'!AB19+'C21'!AB19+'C23'!AB19)*100</f>
        <v>3.1851360318513606</v>
      </c>
    </row>
    <row r="20" spans="1:28" ht="15.95" customHeight="1" x14ac:dyDescent="0.25">
      <c r="A20" s="53" t="s">
        <v>56</v>
      </c>
      <c r="B20" s="99">
        <f>+'C21'!B20/('C19'!B20+'C21'!B20+'C23'!B20)*100</f>
        <v>8.0231804765675623</v>
      </c>
      <c r="C20" s="99">
        <f>+'C21'!C20/('C19'!C20+'C21'!C20+'C23'!C20)*100</f>
        <v>8.8405091465535222</v>
      </c>
      <c r="D20" s="99">
        <f>+'C21'!D20/('C19'!D20+'C21'!D20+'C23'!D20)*100</f>
        <v>7.1465870943677734</v>
      </c>
      <c r="E20" s="99"/>
      <c r="F20" s="99">
        <f>+'C21'!F20/('C19'!F20+'C21'!F20+'C23'!F20)*100</f>
        <v>0.1987193640980349</v>
      </c>
      <c r="G20" s="99">
        <f>+'C21'!G20/('C19'!G20+'C21'!G20+'C23'!G20)*100</f>
        <v>8.6918730986527595E-2</v>
      </c>
      <c r="H20" s="99">
        <f>+'C21'!H20/('C19'!H20+'C21'!H20+'C23'!H20)*100</f>
        <v>0.31418312387791741</v>
      </c>
      <c r="I20" s="99"/>
      <c r="J20" s="99">
        <f>+'C21'!J20/('C19'!J20+'C21'!J20+'C23'!J20)*100</f>
        <v>13.538666075781078</v>
      </c>
      <c r="K20" s="99">
        <f>+'C21'!K20/('C19'!K20+'C21'!K20+'C23'!K20)*100</f>
        <v>14.866032843560934</v>
      </c>
      <c r="L20" s="99">
        <f>+'C21'!L20/('C19'!L20+'C21'!L20+'C23'!L20)*100</f>
        <v>12.141882673942701</v>
      </c>
      <c r="M20" s="99"/>
      <c r="N20" s="99">
        <f>+'C21'!N20/('C19'!N20+'C21'!N20+'C23'!N20)*100</f>
        <v>9.978971515962531</v>
      </c>
      <c r="O20" s="99">
        <f>+'C21'!O20/('C19'!O20+'C21'!O20+'C23'!O20)*100</f>
        <v>10.854418775210855</v>
      </c>
      <c r="P20" s="99">
        <f>+'C21'!P20/('C19'!P20+'C21'!P20+'C23'!P20)*100</f>
        <v>9.0255591054313111</v>
      </c>
      <c r="Q20" s="99"/>
      <c r="R20" s="99">
        <f>+'C21'!R20/('C19'!R20+'C21'!R20+'C23'!R20)*100</f>
        <v>7.6186511240632804</v>
      </c>
      <c r="S20" s="99">
        <f>+'C21'!S20/('C19'!S20+'C21'!S20+'C23'!S20)*100</f>
        <v>8.42741935483871</v>
      </c>
      <c r="T20" s="99">
        <f>+'C21'!T20/('C19'!T20+'C21'!T20+'C23'!T20)*100</f>
        <v>6.7555938037865744</v>
      </c>
      <c r="U20" s="99"/>
      <c r="V20" s="99">
        <f>+'C21'!V20/('C19'!V20+'C21'!V20+'C23'!V20)*100</f>
        <v>9.3156328679331661</v>
      </c>
      <c r="W20" s="99">
        <f>+'C21'!W20/('C19'!W20+'C21'!W20+'C23'!W20)*100</f>
        <v>10.323709536307961</v>
      </c>
      <c r="X20" s="99">
        <f>+'C21'!X20/('C19'!X20+'C21'!X20+'C23'!X20)*100</f>
        <v>8.2093134901584257</v>
      </c>
      <c r="Y20" s="99"/>
      <c r="Z20" s="99">
        <f>+'C21'!Z20/('C19'!Z20+'C21'!Z20+'C23'!Z20)*100</f>
        <v>7.2416974169741701</v>
      </c>
      <c r="AA20" s="99">
        <f>+'C21'!AA20/('C19'!AA20+'C21'!AA20+'C23'!AA20)*100</f>
        <v>8.1092992507712651</v>
      </c>
      <c r="AB20" s="99">
        <f>+'C21'!AB20/('C19'!AB20+'C21'!AB20+'C23'!AB20)*100</f>
        <v>6.2893081761006293</v>
      </c>
    </row>
    <row r="21" spans="1:28" ht="15.95" customHeight="1" x14ac:dyDescent="0.25">
      <c r="A21" s="53" t="s">
        <v>57</v>
      </c>
      <c r="B21" s="99">
        <f>+'C21'!B21/('C19'!B21+'C21'!B21+'C23'!B21)*100</f>
        <v>4.0076947739660147</v>
      </c>
      <c r="C21" s="99">
        <f>+'C21'!C21/('C19'!C21+'C21'!C21+'C23'!C21)*100</f>
        <v>4.5454545454545459</v>
      </c>
      <c r="D21" s="99">
        <f>+'C21'!D21/('C19'!D21+'C21'!D21+'C23'!D21)*100</f>
        <v>3.4149629296787243</v>
      </c>
      <c r="E21" s="99"/>
      <c r="F21" s="99">
        <f>+'C21'!F21/('C19'!F21+'C21'!F21+'C23'!F21)*100</f>
        <v>0.12690355329949238</v>
      </c>
      <c r="G21" s="99">
        <f>+'C21'!G21/('C19'!G21+'C21'!G21+'C23'!G21)*100</f>
        <v>0.24479804161566704</v>
      </c>
      <c r="H21" s="99">
        <f>+'C21'!H21/('C19'!H21+'C21'!H21+'C23'!H21)*100</f>
        <v>0</v>
      </c>
      <c r="I21" s="99"/>
      <c r="J21" s="99">
        <f>+'C21'!J21/('C19'!J21+'C21'!J21+'C23'!J21)*100</f>
        <v>5.8459422283356259</v>
      </c>
      <c r="K21" s="99">
        <f>+'C21'!K21/('C19'!K21+'C21'!K21+'C23'!K21)*100</f>
        <v>6.6401062416998666</v>
      </c>
      <c r="L21" s="99">
        <f>+'C21'!L21/('C19'!L21+'C21'!L21+'C23'!L21)*100</f>
        <v>4.9928673323823105</v>
      </c>
      <c r="M21" s="99"/>
      <c r="N21" s="99">
        <f>+'C21'!N21/('C19'!N21+'C21'!N21+'C23'!N21)*100</f>
        <v>5.8688147295742237</v>
      </c>
      <c r="O21" s="99">
        <f>+'C21'!O21/('C19'!O21+'C21'!O21+'C23'!O21)*100</f>
        <v>6.666666666666667</v>
      </c>
      <c r="P21" s="99">
        <f>+'C21'!P21/('C19'!P21+'C21'!P21+'C23'!P21)*100</f>
        <v>4.9504950495049505</v>
      </c>
      <c r="Q21" s="99"/>
      <c r="R21" s="99">
        <f>+'C21'!R21/('C19'!R21+'C21'!R21+'C23'!R21)*100</f>
        <v>5.083655083655084</v>
      </c>
      <c r="S21" s="99">
        <f>+'C21'!S21/('C19'!S21+'C21'!S21+'C23'!S21)*100</f>
        <v>5.7179161372299872</v>
      </c>
      <c r="T21" s="99">
        <f>+'C21'!T21/('C19'!T21+'C21'!T21+'C23'!T21)*100</f>
        <v>4.432855280312908</v>
      </c>
      <c r="U21" s="99"/>
      <c r="V21" s="99">
        <f>+'C21'!V21/('C19'!V21+'C21'!V21+'C23'!V21)*100</f>
        <v>4.1891891891891895</v>
      </c>
      <c r="W21" s="99">
        <f>+'C21'!W21/('C19'!W21+'C21'!W21+'C23'!W21)*100</f>
        <v>4.3037974683544302</v>
      </c>
      <c r="X21" s="99">
        <f>+'C21'!X21/('C19'!X21+'C21'!X21+'C23'!X21)*100</f>
        <v>4.057971014492753</v>
      </c>
      <c r="Y21" s="99"/>
      <c r="Z21" s="99">
        <f>+'C21'!Z21/('C19'!Z21+'C21'!Z21+'C23'!Z21)*100</f>
        <v>2.8938906752411575</v>
      </c>
      <c r="AA21" s="99">
        <f>+'C21'!AA21/('C19'!AA21+'C21'!AA21+'C23'!AA21)*100</f>
        <v>3.618817852834741</v>
      </c>
      <c r="AB21" s="99">
        <f>+'C21'!AB21/('C19'!AB21+'C21'!AB21+'C23'!AB21)*100</f>
        <v>2.0661157024793391</v>
      </c>
    </row>
    <row r="22" spans="1:28" ht="15.95" customHeight="1" x14ac:dyDescent="0.25">
      <c r="A22" s="56" t="s">
        <v>58</v>
      </c>
      <c r="B22" s="99">
        <f>+'C21'!B22/('C19'!B22+'C21'!B22+'C23'!B22)*100</f>
        <v>5.8064166192064652</v>
      </c>
      <c r="C22" s="99">
        <f>+'C21'!C22/('C19'!C22+'C21'!C22+'C23'!C22)*100</f>
        <v>6.0024135578991551</v>
      </c>
      <c r="D22" s="99">
        <f>+'C21'!D22/('C19'!D22+'C21'!D22+'C23'!D22)*100</f>
        <v>5.5967216795778603</v>
      </c>
      <c r="E22" s="99"/>
      <c r="F22" s="3">
        <f>+'C21'!F22/('C19'!F22+'C21'!F22+'C23'!F22)*100</f>
        <v>1.7724211272598371E-2</v>
      </c>
      <c r="G22" s="3">
        <f>+'C21'!G22/('C19'!G22+'C21'!G22+'C23'!G22)*100</f>
        <v>3.4458993797381113E-2</v>
      </c>
      <c r="H22" s="99">
        <f>+'C21'!H22/('C19'!H22+'C21'!H22+'C23'!H22)*100</f>
        <v>0</v>
      </c>
      <c r="I22" s="99"/>
      <c r="J22" s="99">
        <f>+'C21'!J22/('C19'!J22+'C21'!J22+'C23'!J22)*100</f>
        <v>10.419630156472262</v>
      </c>
      <c r="K22" s="99">
        <f>+'C21'!K22/('C19'!K22+'C21'!K22+'C23'!K22)*100</f>
        <v>11.118856744510282</v>
      </c>
      <c r="L22" s="99">
        <f>+'C21'!L22/('C19'!L22+'C21'!L22+'C23'!L22)*100</f>
        <v>9.6914700544464605</v>
      </c>
      <c r="M22" s="99"/>
      <c r="N22" s="99">
        <f>+'C21'!N22/('C19'!N22+'C21'!N22+'C23'!N22)*100</f>
        <v>7.7918539708486581</v>
      </c>
      <c r="O22" s="99">
        <f>+'C21'!O22/('C19'!O22+'C21'!O22+'C23'!O22)*100</f>
        <v>7.6029567053854272</v>
      </c>
      <c r="P22" s="99">
        <f>+'C21'!P22/('C19'!P22+'C21'!P22+'C23'!P22)*100</f>
        <v>7.9932451449479318</v>
      </c>
      <c r="Q22" s="99"/>
      <c r="R22" s="99">
        <f>+'C21'!R22/('C19'!R22+'C21'!R22+'C23'!R22)*100</f>
        <v>5.3326810176125239</v>
      </c>
      <c r="S22" s="99">
        <f>+'C21'!S22/('C19'!S22+'C21'!S22+'C23'!S22)*100</f>
        <v>5.2930056710775046</v>
      </c>
      <c r="T22" s="99">
        <f>+'C21'!T22/('C19'!T22+'C21'!T22+'C23'!T22)*100</f>
        <v>5.3752535496957403</v>
      </c>
      <c r="U22" s="99"/>
      <c r="V22" s="99">
        <f>+'C21'!V22/('C19'!V22+'C21'!V22+'C23'!V22)*100</f>
        <v>6.6491975106452674</v>
      </c>
      <c r="W22" s="99">
        <f>+'C21'!W22/('C19'!W22+'C21'!W22+'C23'!W22)*100</f>
        <v>7.3566084788029924</v>
      </c>
      <c r="X22" s="99">
        <f>+'C21'!X22/('C19'!X22+'C21'!X22+'C23'!X22)*100</f>
        <v>5.8661145617667358</v>
      </c>
      <c r="Y22" s="99"/>
      <c r="Z22" s="99">
        <f>+'C21'!Z22/('C19'!Z22+'C21'!Z22+'C23'!Z22)*100</f>
        <v>4.1307232913072331</v>
      </c>
      <c r="AA22" s="99">
        <f>+'C21'!AA22/('C19'!AA22+'C21'!AA22+'C23'!AA22)*100</f>
        <v>4.2334830019243102</v>
      </c>
      <c r="AB22" s="99">
        <f>+'C21'!AB22/('C19'!AB22+'C21'!AB22+'C23'!AB22)*100</f>
        <v>4.0206185567010309</v>
      </c>
    </row>
    <row r="23" spans="1:28" ht="15.95" customHeight="1" x14ac:dyDescent="0.25">
      <c r="A23" s="53" t="s">
        <v>59</v>
      </c>
      <c r="B23" s="99">
        <f>+'C21'!B23/('C19'!B23+'C21'!B23+'C23'!B23)*100</f>
        <v>4.2669917708015852</v>
      </c>
      <c r="C23" s="99">
        <f>+'C21'!C23/('C19'!C23+'C21'!C23+'C23'!C23)*100</f>
        <v>4.9690680502893638</v>
      </c>
      <c r="D23" s="99">
        <f>+'C21'!D23/('C19'!D23+'C21'!D23+'C23'!D23)*100</f>
        <v>3.5389072847682121</v>
      </c>
      <c r="E23" s="99"/>
      <c r="F23" s="99">
        <f>+'C21'!F23/('C19'!F23+'C21'!F23+'C23'!F23)*100</f>
        <v>6.6755674232309742E-2</v>
      </c>
      <c r="G23" s="99">
        <f>+'C21'!G23/('C19'!G23+'C21'!G23+'C23'!G23)*100</f>
        <v>0</v>
      </c>
      <c r="H23" s="99">
        <f>+'C21'!H23/('C19'!H23+'C21'!H23+'C23'!H23)*100</f>
        <v>0.13679890560875513</v>
      </c>
      <c r="I23" s="99"/>
      <c r="J23" s="99">
        <f>+'C21'!J23/('C19'!J23+'C21'!J23+'C23'!J23)*100</f>
        <v>6.6581306017925739</v>
      </c>
      <c r="K23" s="99">
        <f>+'C21'!K23/('C19'!K23+'C21'!K23+'C23'!K23)*100</f>
        <v>7.2955974842767297</v>
      </c>
      <c r="L23" s="99">
        <f>+'C21'!L23/('C19'!L23+'C21'!L23+'C23'!L23)*100</f>
        <v>5.9973924380704045</v>
      </c>
      <c r="M23" s="99"/>
      <c r="N23" s="99">
        <f>+'C21'!N23/('C19'!N23+'C21'!N23+'C23'!N23)*100</f>
        <v>7.7540106951871666</v>
      </c>
      <c r="O23" s="99">
        <f>+'C21'!O23/('C19'!O23+'C21'!O23+'C23'!O23)*100</f>
        <v>10.673575129533679</v>
      </c>
      <c r="P23" s="99">
        <f>+'C21'!P23/('C19'!P23+'C21'!P23+'C23'!P23)*100</f>
        <v>4.6408839779005531</v>
      </c>
      <c r="Q23" s="99"/>
      <c r="R23" s="99">
        <f>+'C21'!R23/('C19'!R23+'C21'!R23+'C23'!R23)*100</f>
        <v>4.0116279069767442</v>
      </c>
      <c r="S23" s="99">
        <f>+'C21'!S23/('C19'!S23+'C21'!S23+'C23'!S23)*100</f>
        <v>4.214123006833713</v>
      </c>
      <c r="T23" s="99">
        <f>+'C21'!T23/('C19'!T23+'C21'!T23+'C23'!T23)*100</f>
        <v>3.800475059382423</v>
      </c>
      <c r="U23" s="99"/>
      <c r="V23" s="99">
        <f>+'C21'!V23/('C19'!V23+'C21'!V23+'C23'!V23)*100</f>
        <v>4.6540880503144653</v>
      </c>
      <c r="W23" s="99">
        <f>+'C21'!W23/('C19'!W23+'C21'!W23+'C23'!W23)*100</f>
        <v>4.4794188861985473</v>
      </c>
      <c r="X23" s="99">
        <f>+'C21'!X23/('C19'!X23+'C21'!X23+'C23'!X23)*100</f>
        <v>4.842931937172775</v>
      </c>
      <c r="Y23" s="99"/>
      <c r="Z23" s="99">
        <f>+'C21'!Z23/('C19'!Z23+'C21'!Z23+'C23'!Z23)*100</f>
        <v>1.6843418590143482</v>
      </c>
      <c r="AA23" s="99">
        <f>+'C21'!AA23/('C19'!AA23+'C21'!AA23+'C23'!AA23)*100</f>
        <v>1.7948717948717947</v>
      </c>
      <c r="AB23" s="99">
        <f>+'C21'!AB23/('C19'!AB23+'C21'!AB23+'C23'!AB23)*100</f>
        <v>1.5795868772782502</v>
      </c>
    </row>
    <row r="24" spans="1:28" ht="15.95" customHeight="1" x14ac:dyDescent="0.25">
      <c r="A24" s="53" t="s">
        <v>60</v>
      </c>
      <c r="B24" s="99">
        <f>+'C21'!B24/('C19'!B24+'C21'!B24+'C23'!B24)*100</f>
        <v>5.1997295787895714</v>
      </c>
      <c r="C24" s="99">
        <f>+'C21'!C24/('C19'!C24+'C21'!C24+'C23'!C24)*100</f>
        <v>5.4091781538998429</v>
      </c>
      <c r="D24" s="99">
        <f>+'C21'!D24/('C19'!D24+'C21'!D24+'C23'!D24)*100</f>
        <v>4.9857380556215833</v>
      </c>
      <c r="E24" s="99"/>
      <c r="F24" s="3">
        <f>+'C21'!F24/('C19'!F24+'C21'!F24+'C23'!F24)*100</f>
        <v>1.8932222642938281E-2</v>
      </c>
      <c r="G24" s="3">
        <f>+'C21'!G24/('C19'!G24+'C21'!G24+'C23'!G24)*100</f>
        <v>3.7551633496057078E-2</v>
      </c>
      <c r="H24" s="99">
        <f>+'C21'!H24/('C19'!H24+'C21'!H24+'C23'!H24)*100</f>
        <v>0</v>
      </c>
      <c r="I24" s="99"/>
      <c r="J24" s="99">
        <f>+'C21'!J24/('C19'!J24+'C21'!J24+'C23'!J24)*100</f>
        <v>8.1598199212155311</v>
      </c>
      <c r="K24" s="99">
        <f>+'C21'!K24/('C19'!K24+'C21'!K24+'C23'!K24)*100</f>
        <v>7.5630252100840334</v>
      </c>
      <c r="L24" s="99">
        <f>+'C21'!L24/('C19'!L24+'C21'!L24+'C23'!L24)*100</f>
        <v>8.7895142636854278</v>
      </c>
      <c r="M24" s="99"/>
      <c r="N24" s="99">
        <f>+'C21'!N24/('C19'!N24+'C21'!N24+'C23'!N24)*100</f>
        <v>7.7855477855477861</v>
      </c>
      <c r="O24" s="99">
        <f>+'C21'!O24/('C19'!O24+'C21'!O24+'C23'!O24)*100</f>
        <v>8.4181313598519889</v>
      </c>
      <c r="P24" s="99">
        <f>+'C21'!P24/('C19'!P24+'C21'!P24+'C23'!P24)*100</f>
        <v>7.1428571428571423</v>
      </c>
      <c r="Q24" s="99"/>
      <c r="R24" s="99">
        <f>+'C21'!R24/('C19'!R24+'C21'!R24+'C23'!R24)*100</f>
        <v>4.9826388888888893</v>
      </c>
      <c r="S24" s="99">
        <f>+'C21'!S24/('C19'!S24+'C21'!S24+'C23'!S24)*100</f>
        <v>4.9213943950786057</v>
      </c>
      <c r="T24" s="99">
        <f>+'C21'!T24/('C19'!T24+'C21'!T24+'C23'!T24)*100</f>
        <v>5.0458715596330279</v>
      </c>
      <c r="U24" s="99"/>
      <c r="V24" s="99">
        <f>+'C21'!V24/('C19'!V24+'C21'!V24+'C23'!V24)*100</f>
        <v>6.6226380480645748</v>
      </c>
      <c r="W24" s="99">
        <f>+'C21'!W24/('C19'!W24+'C21'!W24+'C23'!W24)*100</f>
        <v>7.1454611738971927</v>
      </c>
      <c r="X24" s="99">
        <f>+'C21'!X24/('C19'!X24+'C21'!X24+'C23'!X24)*100</f>
        <v>6.0930576070901035</v>
      </c>
      <c r="Y24" s="99"/>
      <c r="Z24" s="99">
        <f>+'C21'!Z24/('C19'!Z24+'C21'!Z24+'C23'!Z24)*100</f>
        <v>3.1933356473446723</v>
      </c>
      <c r="AA24" s="99">
        <f>+'C21'!AA24/('C19'!AA24+'C21'!AA24+'C23'!AA24)*100</f>
        <v>3.7834085387018392</v>
      </c>
      <c r="AB24" s="99">
        <f>+'C21'!AB24/('C19'!AB24+'C21'!AB24+'C23'!AB24)*100</f>
        <v>2.6032627559875046</v>
      </c>
    </row>
    <row r="25" spans="1:28" ht="15.95" customHeight="1" x14ac:dyDescent="0.25">
      <c r="A25" s="53" t="s">
        <v>61</v>
      </c>
      <c r="B25" s="99">
        <f>+'C21'!B25/('C19'!B25+'C21'!B25+'C23'!B25)*100</f>
        <v>5.6050656660412752</v>
      </c>
      <c r="C25" s="99">
        <f>+'C21'!C25/('C19'!C25+'C21'!C25+'C23'!C25)*100</f>
        <v>6.0818449016504639</v>
      </c>
      <c r="D25" s="99">
        <f>+'C21'!D25/('C19'!D25+'C21'!D25+'C23'!D25)*100</f>
        <v>5.091352009744214</v>
      </c>
      <c r="E25" s="99"/>
      <c r="F25" s="99">
        <f>+'C21'!F25/('C19'!F25+'C21'!F25+'C23'!F25)*100</f>
        <v>7.7101002313030062E-2</v>
      </c>
      <c r="G25" s="99">
        <f>+'C21'!G25/('C19'!G25+'C21'!G25+'C23'!G25)*100</f>
        <v>0.14367816091954022</v>
      </c>
      <c r="H25" s="99">
        <f>+'C21'!H25/('C19'!H25+'C21'!H25+'C23'!H25)*100</f>
        <v>0</v>
      </c>
      <c r="I25" s="99"/>
      <c r="J25" s="99">
        <f>+'C21'!J25/('C19'!J25+'C21'!J25+'C23'!J25)*100</f>
        <v>9.3939393939393927</v>
      </c>
      <c r="K25" s="99">
        <f>+'C21'!K25/('C19'!K25+'C21'!K25+'C23'!K25)*100</f>
        <v>9.9137931034482758</v>
      </c>
      <c r="L25" s="99">
        <f>+'C21'!L25/('C19'!L25+'C21'!L25+'C23'!L25)*100</f>
        <v>8.8141025641025639</v>
      </c>
      <c r="M25" s="99"/>
      <c r="N25" s="99">
        <f>+'C21'!N25/('C19'!N25+'C21'!N25+'C23'!N25)*100</f>
        <v>9.2682926829268286</v>
      </c>
      <c r="O25" s="99">
        <f>+'C21'!O25/('C19'!O25+'C21'!O25+'C23'!O25)*100</f>
        <v>9.6623981373690349</v>
      </c>
      <c r="P25" s="99">
        <f>+'C21'!P25/('C19'!P25+'C21'!P25+'C23'!P25)*100</f>
        <v>8.8348271446862991</v>
      </c>
      <c r="Q25" s="99"/>
      <c r="R25" s="99">
        <f>+'C21'!R25/('C19'!R25+'C21'!R25+'C23'!R25)*100</f>
        <v>4.853128991060025</v>
      </c>
      <c r="S25" s="99">
        <f>+'C21'!S25/('C19'!S25+'C21'!S25+'C23'!S25)*100</f>
        <v>5.4637865311308769</v>
      </c>
      <c r="T25" s="99">
        <f>+'C21'!T25/('C19'!T25+'C21'!T25+'C23'!T25)*100</f>
        <v>4.2362002567394095</v>
      </c>
      <c r="U25" s="99"/>
      <c r="V25" s="99">
        <f>+'C21'!V25/('C19'!V25+'C21'!V25+'C23'!V25)*100</f>
        <v>4.8905109489051091</v>
      </c>
      <c r="W25" s="99">
        <f>+'C21'!W25/('C19'!W25+'C21'!W25+'C23'!W25)*100</f>
        <v>5.7991513437057991</v>
      </c>
      <c r="X25" s="99">
        <f>+'C21'!X25/('C19'!X25+'C21'!X25+'C23'!X25)*100</f>
        <v>3.9215686274509802</v>
      </c>
      <c r="Y25" s="99"/>
      <c r="Z25" s="99">
        <f>+'C21'!Z25/('C19'!Z25+'C21'!Z25+'C23'!Z25)*100</f>
        <v>4.3445692883895131</v>
      </c>
      <c r="AA25" s="99">
        <f>+'C21'!AA25/('C19'!AA25+'C21'!AA25+'C23'!AA25)*100</f>
        <v>4.71976401179941</v>
      </c>
      <c r="AB25" s="99">
        <f>+'C21'!AB25/('C19'!AB25+'C21'!AB25+'C23'!AB25)*100</f>
        <v>3.9573820395738202</v>
      </c>
    </row>
    <row r="26" spans="1:28" ht="15.95" customHeight="1" x14ac:dyDescent="0.25">
      <c r="A26" s="53" t="s">
        <v>62</v>
      </c>
      <c r="B26" s="99">
        <f>+'C21'!B26/('C19'!B26+'C21'!B26+'C23'!B26)*100</f>
        <v>4.8891935115375835</v>
      </c>
      <c r="C26" s="99">
        <f>+'C21'!C26/('C19'!C26+'C21'!C26+'C23'!C26)*100</f>
        <v>5.4413721721129678</v>
      </c>
      <c r="D26" s="99">
        <f>+'C21'!D26/('C19'!D26+'C21'!D26+'C23'!D26)*100</f>
        <v>4.3027638190954773</v>
      </c>
      <c r="E26" s="99"/>
      <c r="F26" s="99">
        <f>+'C21'!F26/('C19'!F26+'C21'!F26+'C23'!F26)*100</f>
        <v>4.7036688617121354E-2</v>
      </c>
      <c r="G26" s="99">
        <f>+'C21'!G26/('C19'!G26+'C21'!G26+'C23'!G26)*100</f>
        <v>0</v>
      </c>
      <c r="H26" s="99">
        <f>+'C21'!H26/('C19'!H26+'C21'!H26+'C23'!H26)*100</f>
        <v>9.4073377234242708E-2</v>
      </c>
      <c r="I26" s="99"/>
      <c r="J26" s="99">
        <f>+'C21'!J26/('C19'!J26+'C21'!J26+'C23'!J26)*100</f>
        <v>8.9303238469087347</v>
      </c>
      <c r="K26" s="99">
        <f>+'C21'!K26/('C19'!K26+'C21'!K26+'C23'!K26)*100</f>
        <v>10.789980732177264</v>
      </c>
      <c r="L26" s="99">
        <f>+'C21'!L26/('C19'!L26+'C21'!L26+'C23'!L26)*100</f>
        <v>7.0000000000000009</v>
      </c>
      <c r="M26" s="99"/>
      <c r="N26" s="99">
        <f>+'C21'!N26/('C19'!N26+'C21'!N26+'C23'!N26)*100</f>
        <v>6.6125760649087217</v>
      </c>
      <c r="O26" s="99">
        <f>+'C21'!O26/('C19'!O26+'C21'!O26+'C23'!O26)*100</f>
        <v>8.0280592361652374</v>
      </c>
      <c r="P26" s="99">
        <f>+'C21'!P26/('C19'!P26+'C21'!P26+'C23'!P26)*100</f>
        <v>5.0761421319796955</v>
      </c>
      <c r="Q26" s="99"/>
      <c r="R26" s="99">
        <f>+'C21'!R26/('C19'!R26+'C21'!R26+'C23'!R26)*100</f>
        <v>6.9414316702819958</v>
      </c>
      <c r="S26" s="99">
        <f>+'C21'!S26/('C19'!S26+'C21'!S26+'C23'!S26)*100</f>
        <v>7.5693860386879726</v>
      </c>
      <c r="T26" s="99">
        <f>+'C21'!T26/('C19'!T26+'C21'!T26+'C23'!T26)*100</f>
        <v>6.2724014336917557</v>
      </c>
      <c r="U26" s="99"/>
      <c r="V26" s="99">
        <f>+'C21'!V26/('C19'!V26+'C21'!V26+'C23'!V26)*100</f>
        <v>3.955078125</v>
      </c>
      <c r="W26" s="99">
        <f>+'C21'!W26/('C19'!W26+'C21'!W26+'C23'!W26)*100</f>
        <v>3.4579439252336446</v>
      </c>
      <c r="X26" s="99">
        <f>+'C21'!X26/('C19'!X26+'C21'!X26+'C23'!X26)*100</f>
        <v>4.4989775051124745</v>
      </c>
      <c r="Y26" s="99"/>
      <c r="Z26" s="99">
        <f>+'C21'!Z26/('C19'!Z26+'C21'!Z26+'C23'!Z26)*100</f>
        <v>2.5593299208934388</v>
      </c>
      <c r="AA26" s="99">
        <f>+'C21'!AA26/('C19'!AA26+'C21'!AA26+'C23'!AA26)*100</f>
        <v>2.3214285714285716</v>
      </c>
      <c r="AB26" s="99">
        <f>+'C21'!AB26/('C19'!AB26+'C21'!AB26+'C23'!AB26)*100</f>
        <v>2.8182701652089408</v>
      </c>
    </row>
    <row r="27" spans="1:28" ht="15.95" customHeight="1" x14ac:dyDescent="0.25">
      <c r="A27" s="53" t="s">
        <v>63</v>
      </c>
      <c r="B27" s="99">
        <f>+'C21'!B27/('C19'!B27+'C21'!B27+'C23'!B27)*100</f>
        <v>1.01023527847933</v>
      </c>
      <c r="C27" s="99">
        <f>+'C21'!C27/('C19'!C27+'C21'!C27+'C23'!C27)*100</f>
        <v>0.98650051921079962</v>
      </c>
      <c r="D27" s="99">
        <f>+'C21'!D27/('C19'!D27+'C21'!D27+'C23'!D27)*100</f>
        <v>1.0351402887496595</v>
      </c>
      <c r="E27" s="99"/>
      <c r="F27" s="99">
        <f>+'C21'!F27/('C19'!F27+'C21'!F27+'C23'!F27)*100</f>
        <v>8.3263946711074108E-2</v>
      </c>
      <c r="G27" s="99">
        <f>+'C21'!G27/('C19'!G27+'C21'!G27+'C23'!G27)*100</f>
        <v>0.16556291390728478</v>
      </c>
      <c r="H27" s="99">
        <f>+'C21'!H27/('C19'!H27+'C21'!H27+'C23'!H27)*100</f>
        <v>0</v>
      </c>
      <c r="I27" s="99"/>
      <c r="J27" s="99">
        <f>+'C21'!J27/('C19'!J27+'C21'!J27+'C23'!J27)*100</f>
        <v>1.2248468941382327</v>
      </c>
      <c r="K27" s="99">
        <f>+'C21'!K27/('C19'!K27+'C21'!K27+'C23'!K27)*100</f>
        <v>0.68376068376068377</v>
      </c>
      <c r="L27" s="99">
        <f>+'C21'!L27/('C19'!L27+'C21'!L27+'C23'!L27)*100</f>
        <v>1.7921146953405016</v>
      </c>
      <c r="M27" s="99"/>
      <c r="N27" s="99">
        <f>+'C21'!N27/('C19'!N27+'C21'!N27+'C23'!N27)*100</f>
        <v>0.97817908201655379</v>
      </c>
      <c r="O27" s="99">
        <f>+'C21'!O27/('C19'!O27+'C21'!O27+'C23'!O27)*100</f>
        <v>1.088646967340591</v>
      </c>
      <c r="P27" s="99">
        <f>+'C21'!P27/('C19'!P27+'C21'!P27+'C23'!P27)*100</f>
        <v>0.87463556851311952</v>
      </c>
      <c r="Q27" s="99"/>
      <c r="R27" s="99">
        <f>+'C21'!R27/('C19'!R27+'C21'!R27+'C23'!R27)*100</f>
        <v>1.2247838616714697</v>
      </c>
      <c r="S27" s="99">
        <f>+'C21'!S27/('C19'!S27+'C21'!S27+'C23'!S27)*100</f>
        <v>1.098901098901099</v>
      </c>
      <c r="T27" s="99">
        <f>+'C21'!T27/('C19'!T27+'C21'!T27+'C23'!T27)*100</f>
        <v>1.3636363636363635</v>
      </c>
      <c r="U27" s="99"/>
      <c r="V27" s="99">
        <f>+'C21'!V27/('C19'!V27+'C21'!V27+'C23'!V27)*100</f>
        <v>1.6542597187758479</v>
      </c>
      <c r="W27" s="99">
        <f>+'C21'!W27/('C19'!W27+'C21'!W27+'C23'!W27)*100</f>
        <v>2.073365231259968</v>
      </c>
      <c r="X27" s="99">
        <f>+'C21'!X27/('C19'!X27+'C21'!X27+'C23'!X27)*100</f>
        <v>1.202749140893471</v>
      </c>
      <c r="Y27" s="99"/>
      <c r="Z27" s="99">
        <f>+'C21'!Z27/('C19'!Z27+'C21'!Z27+'C23'!Z27)*100</f>
        <v>0.87789305666400641</v>
      </c>
      <c r="AA27" s="99">
        <f>+'C21'!AA27/('C19'!AA27+'C21'!AA27+'C23'!AA27)*100</f>
        <v>0.75187969924812026</v>
      </c>
      <c r="AB27" s="99">
        <f>+'C21'!AB27/('C19'!AB27+'C21'!AB27+'C23'!AB27)*100</f>
        <v>1.0204081632653061</v>
      </c>
    </row>
    <row r="28" spans="1:28" ht="15.95" customHeight="1" x14ac:dyDescent="0.25">
      <c r="A28" s="53" t="s">
        <v>64</v>
      </c>
      <c r="B28" s="99">
        <f>+'C21'!B28/('C19'!B28+'C21'!B28+'C23'!B28)*100</f>
        <v>2.6699455471631826</v>
      </c>
      <c r="C28" s="99">
        <f>+'C21'!C28/('C19'!C28+'C21'!C28+'C23'!C28)*100</f>
        <v>3.0753459764223479</v>
      </c>
      <c r="D28" s="99">
        <f>+'C21'!D28/('C19'!D28+'C21'!D28+'C23'!D28)*100</f>
        <v>2.2410988613771914</v>
      </c>
      <c r="E28" s="99"/>
      <c r="F28" s="99">
        <f>+'C21'!F28/('C19'!F28+'C21'!F28+'C23'!F28)*100</f>
        <v>0.1095890410958904</v>
      </c>
      <c r="G28" s="99">
        <f>+'C21'!G28/('C19'!G28+'C21'!G28+'C23'!G28)*100</f>
        <v>0.21739130434782608</v>
      </c>
      <c r="H28" s="99">
        <f>+'C21'!H28/('C19'!H28+'C21'!H28+'C23'!H28)*100</f>
        <v>0</v>
      </c>
      <c r="I28" s="99"/>
      <c r="J28" s="99">
        <f>+'C21'!J28/('C19'!J28+'C21'!J28+'C23'!J28)*100</f>
        <v>4.5977011494252871</v>
      </c>
      <c r="K28" s="99">
        <f>+'C21'!K28/('C19'!K28+'C21'!K28+'C23'!K28)*100</f>
        <v>5.4644808743169397</v>
      </c>
      <c r="L28" s="99">
        <f>+'C21'!L28/('C19'!L28+'C21'!L28+'C23'!L28)*100</f>
        <v>3.7280701754385963</v>
      </c>
      <c r="M28" s="99"/>
      <c r="N28" s="99">
        <f>+'C21'!N28/('C19'!N28+'C21'!N28+'C23'!N28)*100</f>
        <v>4.9107142857142856</v>
      </c>
      <c r="O28" s="99">
        <f>+'C21'!O28/('C19'!O28+'C21'!O28+'C23'!O28)*100</f>
        <v>5.760151085930123</v>
      </c>
      <c r="P28" s="99">
        <f>+'C21'!P28/('C19'!P28+'C21'!P28+'C23'!P28)*100</f>
        <v>3.9707419017763845</v>
      </c>
      <c r="Q28" s="99"/>
      <c r="R28" s="99">
        <f>+'C21'!R28/('C19'!R28+'C21'!R28+'C23'!R28)*100</f>
        <v>2.3312287518212722</v>
      </c>
      <c r="S28" s="99">
        <f>+'C21'!S28/('C19'!S28+'C21'!S28+'C23'!S28)*100</f>
        <v>2.2286821705426356</v>
      </c>
      <c r="T28" s="99">
        <f>+'C21'!T28/('C19'!T28+'C21'!T28+'C23'!T28)*100</f>
        <v>2.4342745861733204</v>
      </c>
      <c r="U28" s="99"/>
      <c r="V28" s="99">
        <f>+'C21'!V28/('C19'!V28+'C21'!V28+'C23'!V28)*100</f>
        <v>2.1181716833890749</v>
      </c>
      <c r="W28" s="99">
        <f>+'C21'!W28/('C19'!W28+'C21'!W28+'C23'!W28)*100</f>
        <v>2.9315960912052117</v>
      </c>
      <c r="X28" s="99">
        <f>+'C21'!X28/('C19'!X28+'C21'!X28+'C23'!X28)*100</f>
        <v>1.2600229095074456</v>
      </c>
      <c r="Y28" s="99"/>
      <c r="Z28" s="99">
        <f>+'C21'!Z28/('C19'!Z28+'C21'!Z28+'C23'!Z28)*100</f>
        <v>1.7694369973190349</v>
      </c>
      <c r="AA28" s="99">
        <f>+'C21'!AA28/('C19'!AA28+'C21'!AA28+'C23'!AA28)*100</f>
        <v>1.6898608349900597</v>
      </c>
      <c r="AB28" s="99">
        <f>+'C21'!AB28/('C19'!AB28+'C21'!AB28+'C23'!AB28)*100</f>
        <v>1.8626309662398137</v>
      </c>
    </row>
    <row r="29" spans="1:28" ht="15.95" customHeight="1" x14ac:dyDescent="0.25">
      <c r="A29" s="53" t="s">
        <v>65</v>
      </c>
      <c r="B29" s="99">
        <f>+'C21'!B29/('C19'!B29+'C21'!B29+'C23'!B29)*100</f>
        <v>4.7646549234767539</v>
      </c>
      <c r="C29" s="99">
        <f>+'C21'!C29/('C19'!C29+'C21'!C29+'C23'!C29)*100</f>
        <v>5.2452509214629996</v>
      </c>
      <c r="D29" s="99">
        <f>+'C21'!D29/('C19'!D29+'C21'!D29+'C23'!D29)*100</f>
        <v>4.2659605766401887</v>
      </c>
      <c r="E29" s="99"/>
      <c r="F29" s="99">
        <f>+'C21'!F29/('C19'!F29+'C21'!F29+'C23'!F29)*100</f>
        <v>0</v>
      </c>
      <c r="G29" s="99">
        <f>+'C21'!G29/('C19'!G29+'C21'!G29+'C23'!G29)*100</f>
        <v>0</v>
      </c>
      <c r="H29" s="99">
        <f>+'C21'!H29/('C19'!H29+'C21'!H29+'C23'!H29)*100</f>
        <v>0</v>
      </c>
      <c r="I29" s="99"/>
      <c r="J29" s="99">
        <f>+'C21'!J29/('C19'!J29+'C21'!J29+'C23'!J29)*100</f>
        <v>11.3345521023766</v>
      </c>
      <c r="K29" s="99">
        <f>+'C21'!K29/('C19'!K29+'C21'!K29+'C23'!K29)*100</f>
        <v>12.95971978984238</v>
      </c>
      <c r="L29" s="99">
        <f>+'C21'!L29/('C19'!L29+'C21'!L29+'C23'!L29)*100</f>
        <v>9.5602294455066925</v>
      </c>
      <c r="M29" s="99"/>
      <c r="N29" s="99">
        <f>+'C21'!N29/('C19'!N29+'C21'!N29+'C23'!N29)*100</f>
        <v>5.9176029962546819</v>
      </c>
      <c r="O29" s="99">
        <f>+'C21'!O29/('C19'!O29+'C21'!O29+'C23'!O29)*100</f>
        <v>6.8814055636896052</v>
      </c>
      <c r="P29" s="99">
        <f>+'C21'!P29/('C19'!P29+'C21'!P29+'C23'!P29)*100</f>
        <v>4.9079754601226995</v>
      </c>
      <c r="Q29" s="99"/>
      <c r="R29" s="99">
        <f>+'C21'!R29/('C19'!R29+'C21'!R29+'C23'!R29)*100</f>
        <v>3.3057851239669422</v>
      </c>
      <c r="S29" s="99">
        <f>+'C21'!S29/('C19'!S29+'C21'!S29+'C23'!S29)*100</f>
        <v>3.3670033670033668</v>
      </c>
      <c r="T29" s="99">
        <f>+'C21'!T29/('C19'!T29+'C21'!T29+'C23'!T29)*100</f>
        <v>3.2467532467532463</v>
      </c>
      <c r="U29" s="99"/>
      <c r="V29" s="99">
        <f>+'C21'!V29/('C19'!V29+'C21'!V29+'C23'!V29)*100</f>
        <v>4.0489642184557439</v>
      </c>
      <c r="W29" s="99">
        <f>+'C21'!W29/('C19'!W29+'C21'!W29+'C23'!W29)*100</f>
        <v>4.3478260869565215</v>
      </c>
      <c r="X29" s="99">
        <f>+'C21'!X29/('C19'!X29+'C21'!X29+'C23'!X29)*100</f>
        <v>3.7254901960784315</v>
      </c>
      <c r="Y29" s="99"/>
      <c r="Z29" s="99">
        <f>+'C21'!Z29/('C19'!Z29+'C21'!Z29+'C23'!Z29)*100</f>
        <v>3.8260869565217388</v>
      </c>
      <c r="AA29" s="99">
        <f>+'C21'!AA29/('C19'!AA29+'C21'!AA29+'C23'!AA29)*100</f>
        <v>3.4129692832764507</v>
      </c>
      <c r="AB29" s="99">
        <f>+'C21'!AB29/('C19'!AB29+'C21'!AB29+'C23'!AB29)*100</f>
        <v>4.2553191489361701</v>
      </c>
    </row>
    <row r="30" spans="1:28" ht="15.95" customHeight="1" x14ac:dyDescent="0.25">
      <c r="A30" s="53" t="s">
        <v>66</v>
      </c>
      <c r="B30" s="99">
        <f>+'C21'!B30/('C19'!B30+'C21'!B30+'C23'!B30)*100</f>
        <v>7.4343323503189076</v>
      </c>
      <c r="C30" s="99">
        <f>+'C21'!C30/('C19'!C30+'C21'!C30+'C23'!C30)*100</f>
        <v>8.2744836775483019</v>
      </c>
      <c r="D30" s="99">
        <f>+'C21'!D30/('C19'!D30+'C21'!D30+'C23'!D30)*100</f>
        <v>6.5432447710570942</v>
      </c>
      <c r="E30" s="99"/>
      <c r="F30" s="99">
        <f>+'C21'!F30/('C19'!F30+'C21'!F30+'C23'!F30)*100</f>
        <v>0.57092665788317964</v>
      </c>
      <c r="G30" s="99">
        <f>+'C21'!G30/('C19'!G30+'C21'!G30+'C23'!G30)*100</f>
        <v>0.83542188805346695</v>
      </c>
      <c r="H30" s="99">
        <f>+'C21'!H30/('C19'!H30+'C21'!H30+'C23'!H30)*100</f>
        <v>0.27777777777777779</v>
      </c>
      <c r="I30" s="99"/>
      <c r="J30" s="99">
        <f>+'C21'!J30/('C19'!J30+'C21'!J30+'C23'!J30)*100</f>
        <v>13.640312771503041</v>
      </c>
      <c r="K30" s="99">
        <f>+'C21'!K30/('C19'!K30+'C21'!K30+'C23'!K30)*100</f>
        <v>14.710884353741497</v>
      </c>
      <c r="L30" s="99">
        <f>+'C21'!L30/('C19'!L30+'C21'!L30+'C23'!L30)*100</f>
        <v>12.522202486678507</v>
      </c>
      <c r="M30" s="99"/>
      <c r="N30" s="99">
        <f>+'C21'!N30/('C19'!N30+'C21'!N30+'C23'!N30)*100</f>
        <v>12.146596858638743</v>
      </c>
      <c r="O30" s="99">
        <f>+'C21'!O30/('C19'!O30+'C21'!O30+'C23'!O30)*100</f>
        <v>12.911725955204217</v>
      </c>
      <c r="P30" s="99">
        <f>+'C21'!P30/('C19'!P30+'C21'!P30+'C23'!P30)*100</f>
        <v>11.284335560504825</v>
      </c>
      <c r="Q30" s="99"/>
      <c r="R30" s="99">
        <f>+'C21'!R30/('C19'!R30+'C21'!R30+'C23'!R30)*100</f>
        <v>6.8433544303797476</v>
      </c>
      <c r="S30" s="99">
        <f>+'C21'!S30/('C19'!S30+'C21'!S30+'C23'!S30)*100</f>
        <v>8.7853323147440801</v>
      </c>
      <c r="T30" s="99">
        <f>+'C21'!T30/('C19'!T30+'C21'!T30+'C23'!T30)*100</f>
        <v>4.7579983593109105</v>
      </c>
      <c r="U30" s="99"/>
      <c r="V30" s="99">
        <f>+'C21'!V30/('C19'!V30+'C21'!V30+'C23'!V30)*100</f>
        <v>6.3223508459483533</v>
      </c>
      <c r="W30" s="99">
        <f>+'C21'!W30/('C19'!W30+'C21'!W30+'C23'!W30)*100</f>
        <v>6.7978533094812166</v>
      </c>
      <c r="X30" s="99">
        <f>+'C21'!X30/('C19'!X30+'C21'!X30+'C23'!X30)*100</f>
        <v>5.8510638297872344</v>
      </c>
      <c r="Y30" s="99"/>
      <c r="Z30" s="99">
        <f>+'C21'!Z30/('C19'!Z30+'C21'!Z30+'C23'!Z30)*100</f>
        <v>3.977994075327973</v>
      </c>
      <c r="AA30" s="99">
        <f>+'C21'!AA30/('C19'!AA30+'C21'!AA30+'C23'!AA30)*100</f>
        <v>4.2965459140690818</v>
      </c>
      <c r="AB30" s="99">
        <f>+'C21'!AB30/('C19'!AB30+'C21'!AB30+'C23'!AB30)*100</f>
        <v>3.6564625850340136</v>
      </c>
    </row>
    <row r="31" spans="1:28" ht="15.95" customHeight="1" x14ac:dyDescent="0.25">
      <c r="A31" s="53" t="s">
        <v>67</v>
      </c>
      <c r="B31" s="99">
        <f>+'C21'!B31/('C19'!B31+'C21'!B31+'C23'!B31)*100</f>
        <v>5.3426727097926108</v>
      </c>
      <c r="C31" s="99">
        <f>+'C21'!C31/('C19'!C31+'C21'!C31+'C23'!C31)*100</f>
        <v>5.9234828496042216</v>
      </c>
      <c r="D31" s="99">
        <f>+'C21'!D31/('C19'!D31+'C21'!D31+'C23'!D31)*100</f>
        <v>4.712116871956459</v>
      </c>
      <c r="E31" s="99"/>
      <c r="F31" s="99">
        <f>+'C21'!F31/('C19'!F31+'C21'!F31+'C23'!F31)*100</f>
        <v>0.31545741324921134</v>
      </c>
      <c r="G31" s="99">
        <f>+'C21'!G31/('C19'!G31+'C21'!G31+'C23'!G31)*100</f>
        <v>0.2590673575129534</v>
      </c>
      <c r="H31" s="99">
        <f>+'C21'!H31/('C19'!H31+'C21'!H31+'C23'!H31)*100</f>
        <v>0.3770028275212064</v>
      </c>
      <c r="I31" s="99"/>
      <c r="J31" s="99">
        <f>+'C21'!J31/('C19'!J31+'C21'!J31+'C23'!J31)*100</f>
        <v>11.915673693858846</v>
      </c>
      <c r="K31" s="99">
        <f>+'C21'!K31/('C19'!K31+'C21'!K31+'C23'!K31)*100</f>
        <v>11.832740213523131</v>
      </c>
      <c r="L31" s="99">
        <f>+'C21'!L31/('C19'!L31+'C21'!L31+'C23'!L31)*100</f>
        <v>12.003780718336483</v>
      </c>
      <c r="M31" s="99"/>
      <c r="N31" s="99">
        <f>+'C21'!N31/('C19'!N31+'C21'!N31+'C23'!N31)*100</f>
        <v>8.4267753992524632</v>
      </c>
      <c r="O31" s="99">
        <f>+'C21'!O31/('C19'!O31+'C21'!O31+'C23'!O31)*100</f>
        <v>9.4866796621182576</v>
      </c>
      <c r="P31" s="99">
        <f>+'C21'!P31/('C19'!P31+'C21'!P31+'C23'!P31)*100</f>
        <v>7.2649572649572658</v>
      </c>
      <c r="Q31" s="99"/>
      <c r="R31" s="99">
        <f>+'C21'!R31/('C19'!R31+'C21'!R31+'C23'!R31)*100</f>
        <v>5.7523809523809524</v>
      </c>
      <c r="S31" s="99">
        <f>+'C21'!S31/('C19'!S31+'C21'!S31+'C23'!S31)*100</f>
        <v>7.2496263079222718</v>
      </c>
      <c r="T31" s="99">
        <f>+'C21'!T31/('C19'!T31+'C21'!T31+'C23'!T31)*100</f>
        <v>4.1958041958041958</v>
      </c>
      <c r="U31" s="99"/>
      <c r="V31" s="99">
        <f>+'C21'!V31/('C19'!V31+'C21'!V31+'C23'!V31)*100</f>
        <v>3.2315183709606017</v>
      </c>
      <c r="W31" s="99">
        <f>+'C21'!W31/('C19'!W31+'C21'!W31+'C23'!W31)*100</f>
        <v>3.8939519469759736</v>
      </c>
      <c r="X31" s="99">
        <f>+'C21'!X31/('C19'!X31+'C21'!X31+'C23'!X31)*100</f>
        <v>2.4714828897338403</v>
      </c>
      <c r="Y31" s="99"/>
      <c r="Z31" s="99">
        <f>+'C21'!Z31/('C19'!Z31+'C21'!Z31+'C23'!Z31)*100</f>
        <v>1.6709511568123392</v>
      </c>
      <c r="AA31" s="99">
        <f>+'C21'!AA31/('C19'!AA31+'C21'!AA31+'C23'!AA31)*100</f>
        <v>1.8945634266886324</v>
      </c>
      <c r="AB31" s="99">
        <f>+'C21'!AB31/('C19'!AB31+'C21'!AB31+'C23'!AB31)*100</f>
        <v>1.4285714285714286</v>
      </c>
    </row>
    <row r="32" spans="1:28" ht="15.95" customHeight="1" x14ac:dyDescent="0.25">
      <c r="A32" s="53" t="s">
        <v>68</v>
      </c>
      <c r="B32" s="99">
        <f>+'C21'!B32/('C19'!B32+'C21'!B32+'C23'!B32)*100</f>
        <v>6.0957910014513788</v>
      </c>
      <c r="C32" s="99">
        <f>+'C21'!C32/('C19'!C32+'C21'!C32+'C23'!C32)*100</f>
        <v>6.9821387149153331</v>
      </c>
      <c r="D32" s="99">
        <f>+'C21'!D32/('C19'!D32+'C21'!D32+'C23'!D32)*100</f>
        <v>5.1301491028556985</v>
      </c>
      <c r="E32" s="99"/>
      <c r="F32" s="99">
        <f>+'C21'!F32/('C19'!F32+'C21'!F32+'C23'!F32)*100</f>
        <v>7.8988941548183256E-2</v>
      </c>
      <c r="G32" s="99">
        <f>+'C21'!G32/('C19'!G32+'C21'!G32+'C23'!G32)*100</f>
        <v>0.15337423312883436</v>
      </c>
      <c r="H32" s="99">
        <f>+'C21'!H32/('C19'!H32+'C21'!H32+'C23'!H32)*100</f>
        <v>0</v>
      </c>
      <c r="I32" s="99"/>
      <c r="J32" s="99">
        <f>+'C21'!J32/('C19'!J32+'C21'!J32+'C23'!J32)*100</f>
        <v>10.293012772351616</v>
      </c>
      <c r="K32" s="99">
        <f>+'C21'!K32/('C19'!K32+'C21'!K32+'C23'!K32)*100</f>
        <v>10.30640668523677</v>
      </c>
      <c r="L32" s="99">
        <f>+'C21'!L32/('C19'!L32+'C21'!L32+'C23'!L32)*100</f>
        <v>10.277324632952691</v>
      </c>
      <c r="M32" s="99"/>
      <c r="N32" s="99">
        <f>+'C21'!N32/('C19'!N32+'C21'!N32+'C23'!N32)*100</f>
        <v>10.145846544071022</v>
      </c>
      <c r="O32" s="99">
        <f>+'C21'!O32/('C19'!O32+'C21'!O32+'C23'!O32)*100</f>
        <v>13.221153846153847</v>
      </c>
      <c r="P32" s="99">
        <f>+'C21'!P32/('C19'!P32+'C21'!P32+'C23'!P32)*100</f>
        <v>6.7114093959731544</v>
      </c>
      <c r="Q32" s="99"/>
      <c r="R32" s="99">
        <f>+'C21'!R32/('C19'!R32+'C21'!R32+'C23'!R32)*100</f>
        <v>5.878467635402906</v>
      </c>
      <c r="S32" s="99">
        <f>+'C21'!S32/('C19'!S32+'C21'!S32+'C23'!S32)*100</f>
        <v>6.7901234567901234</v>
      </c>
      <c r="T32" s="99">
        <f>+'C21'!T32/('C19'!T32+'C21'!T32+'C23'!T32)*100</f>
        <v>4.8295454545454541</v>
      </c>
      <c r="U32" s="99"/>
      <c r="V32" s="99">
        <f>+'C21'!V32/('C19'!V32+'C21'!V32+'C23'!V32)*100</f>
        <v>5.5023923444976077</v>
      </c>
      <c r="W32" s="99">
        <f>+'C21'!W32/('C19'!W32+'C21'!W32+'C23'!W32)*100</f>
        <v>4.3338683788121983</v>
      </c>
      <c r="X32" s="99">
        <f>+'C21'!X32/('C19'!X32+'C21'!X32+'C23'!X32)*100</f>
        <v>6.6561014263074476</v>
      </c>
      <c r="Y32" s="99"/>
      <c r="Z32" s="99">
        <f>+'C21'!Z32/('C19'!Z32+'C21'!Z32+'C23'!Z32)*100</f>
        <v>3.6199095022624439</v>
      </c>
      <c r="AA32" s="99">
        <f>+'C21'!AA32/('C19'!AA32+'C21'!AA32+'C23'!AA32)*100</f>
        <v>5.0295857988165684</v>
      </c>
      <c r="AB32" s="99">
        <f>+'C21'!AB32/('C19'!AB32+'C21'!AB32+'C23'!AB32)*100</f>
        <v>2.1538461538461537</v>
      </c>
    </row>
    <row r="33" spans="1:28" ht="15.95" customHeight="1" x14ac:dyDescent="0.25">
      <c r="A33" s="53" t="s">
        <v>479</v>
      </c>
      <c r="B33" s="99">
        <f>+'C21'!B33/('C19'!B33+'C21'!B33+'C23'!B33)*100</f>
        <v>3.8315460232350316</v>
      </c>
      <c r="C33" s="99">
        <f>+'C21'!C33/('C19'!C33+'C21'!C33+'C23'!C33)*100</f>
        <v>4.1039965620971213</v>
      </c>
      <c r="D33" s="99">
        <f>+'C21'!D33/('C19'!D33+'C21'!D33+'C23'!D33)*100</f>
        <v>3.5365286179618427</v>
      </c>
      <c r="E33" s="99"/>
      <c r="F33" s="99">
        <f>+'C21'!F33/('C19'!F33+'C21'!F33+'C23'!F33)*100</f>
        <v>7.320644216691069E-2</v>
      </c>
      <c r="G33" s="99">
        <f>+'C21'!G33/('C19'!G33+'C21'!G33+'C23'!G33)*100</f>
        <v>0</v>
      </c>
      <c r="H33" s="99">
        <f>+'C21'!H33/('C19'!H33+'C21'!H33+'C23'!H33)*100</f>
        <v>0.15313935681470139</v>
      </c>
      <c r="I33" s="99"/>
      <c r="J33" s="99">
        <f>+'C21'!J33/('C19'!J33+'C21'!J33+'C23'!J33)*100</f>
        <v>7.7372262773722627</v>
      </c>
      <c r="K33" s="99">
        <f>+'C21'!K33/('C19'!K33+'C21'!K33+'C23'!K33)*100</f>
        <v>8.4269662921348321</v>
      </c>
      <c r="L33" s="99">
        <f>+'C21'!L33/('C19'!L33+'C21'!L33+'C23'!L33)*100</f>
        <v>6.9908814589665651</v>
      </c>
      <c r="M33" s="99"/>
      <c r="N33" s="99">
        <f>+'C21'!N33/('C19'!N33+'C21'!N33+'C23'!N33)*100</f>
        <v>5.9093516924842229</v>
      </c>
      <c r="O33" s="99">
        <f>+'C21'!O33/('C19'!O33+'C21'!O33+'C23'!O33)*100</f>
        <v>5.8759521218715998</v>
      </c>
      <c r="P33" s="99">
        <f>+'C21'!P33/('C19'!P33+'C21'!P33+'C23'!P33)*100</f>
        <v>5.9466019417475726</v>
      </c>
      <c r="Q33" s="99"/>
      <c r="R33" s="99">
        <f>+'C21'!R33/('C19'!R33+'C21'!R33+'C23'!R33)*100</f>
        <v>2.546998180715585</v>
      </c>
      <c r="S33" s="99">
        <f>+'C21'!S33/('C19'!S33+'C21'!S33+'C23'!S33)*100</f>
        <v>2.9655990510083039</v>
      </c>
      <c r="T33" s="99">
        <f>+'C21'!T33/('C19'!T33+'C21'!T33+'C23'!T33)*100</f>
        <v>2.1091811414392061</v>
      </c>
      <c r="U33" s="99"/>
      <c r="V33" s="99">
        <f>+'C21'!V33/('C19'!V33+'C21'!V33+'C23'!V33)*100</f>
        <v>4.4148563419761739</v>
      </c>
      <c r="W33" s="99">
        <f>+'C21'!W33/('C19'!W33+'C21'!W33+'C23'!W33)*100</f>
        <v>5.3835800807537009</v>
      </c>
      <c r="X33" s="99">
        <f>+'C21'!X33/('C19'!X33+'C21'!X33+'C23'!X33)*100</f>
        <v>3.3625730994152043</v>
      </c>
      <c r="Y33" s="99"/>
      <c r="Z33" s="99">
        <f>+'C21'!Z33/('C19'!Z33+'C21'!Z33+'C23'!Z33)*100</f>
        <v>2.0042949176807445</v>
      </c>
      <c r="AA33" s="99">
        <f>+'C21'!AA33/('C19'!AA33+'C21'!AA33+'C23'!AA33)*100</f>
        <v>1.6574585635359116</v>
      </c>
      <c r="AB33" s="99">
        <f>+'C21'!AB33/('C19'!AB33+'C21'!AB33+'C23'!AB33)*100</f>
        <v>2.3774145616641902</v>
      </c>
    </row>
    <row r="34" spans="1:28" ht="15.95" customHeight="1" x14ac:dyDescent="0.25">
      <c r="A34" s="53" t="s">
        <v>69</v>
      </c>
      <c r="B34" s="99">
        <f>+'C21'!B34/('C19'!B34+'C21'!B34+'C23'!B34)*100</f>
        <v>6.883116883116883</v>
      </c>
      <c r="C34" s="99">
        <f>+'C21'!C34/('C19'!C34+'C21'!C34+'C23'!C34)*100</f>
        <v>6.9495694956949574</v>
      </c>
      <c r="D34" s="99">
        <f>+'C21'!D34/('C19'!D34+'C21'!D34+'C23'!D34)*100</f>
        <v>6.8088033012379645</v>
      </c>
      <c r="E34" s="99"/>
      <c r="F34" s="99">
        <f>+'C21'!F34/('C19'!F34+'C21'!F34+'C23'!F34)*100</f>
        <v>0</v>
      </c>
      <c r="G34" s="99">
        <f>+'C21'!G34/('C19'!G34+'C21'!G34+'C23'!G34)*100</f>
        <v>0</v>
      </c>
      <c r="H34" s="99">
        <f>+'C21'!H34/('C19'!H34+'C21'!H34+'C23'!H34)*100</f>
        <v>0</v>
      </c>
      <c r="I34" s="99"/>
      <c r="J34" s="99">
        <f>+'C21'!J34/('C19'!J34+'C21'!J34+'C23'!J34)*100</f>
        <v>13.888888888888889</v>
      </c>
      <c r="K34" s="99">
        <f>+'C21'!K34/('C19'!K34+'C21'!K34+'C23'!K34)*100</f>
        <v>15.476190476190476</v>
      </c>
      <c r="L34" s="99">
        <f>+'C21'!L34/('C19'!L34+'C21'!L34+'C23'!L34)*100</f>
        <v>12.301587301587301</v>
      </c>
      <c r="M34" s="99"/>
      <c r="N34" s="99">
        <f>+'C21'!N34/('C19'!N34+'C21'!N34+'C23'!N34)*100</f>
        <v>10.543657331136739</v>
      </c>
      <c r="O34" s="99">
        <f>+'C21'!O34/('C19'!O34+'C21'!O34+'C23'!O34)*100</f>
        <v>8.8414634146341466</v>
      </c>
      <c r="P34" s="99">
        <f>+'C21'!P34/('C19'!P34+'C21'!P34+'C23'!P34)*100</f>
        <v>12.544802867383511</v>
      </c>
      <c r="Q34" s="99"/>
      <c r="R34" s="99">
        <f>+'C21'!R34/('C19'!R34+'C21'!R34+'C23'!R34)*100</f>
        <v>8.5343228200371062</v>
      </c>
      <c r="S34" s="99">
        <f>+'C21'!S34/('C19'!S34+'C21'!S34+'C23'!S34)*100</f>
        <v>8.3032490974729249</v>
      </c>
      <c r="T34" s="99">
        <f>+'C21'!T34/('C19'!T34+'C21'!T34+'C23'!T34)*100</f>
        <v>8.778625954198473</v>
      </c>
      <c r="U34" s="99"/>
      <c r="V34" s="99">
        <f>+'C21'!V34/('C19'!V34+'C21'!V34+'C23'!V34)*100</f>
        <v>5.6768558951965069</v>
      </c>
      <c r="W34" s="99">
        <f>+'C21'!W34/('C19'!W34+'C21'!W34+'C23'!W34)*100</f>
        <v>7.59493670886076</v>
      </c>
      <c r="X34" s="99">
        <f>+'C21'!X34/('C19'!X34+'C21'!X34+'C23'!X34)*100</f>
        <v>3.6199095022624439</v>
      </c>
      <c r="Y34" s="99"/>
      <c r="Z34" s="99">
        <f>+'C21'!Z34/('C19'!Z34+'C21'!Z34+'C23'!Z34)*100</f>
        <v>1.2605042016806722</v>
      </c>
      <c r="AA34" s="99">
        <f>+'C21'!AA34/('C19'!AA34+'C21'!AA34+'C23'!AA34)*100</f>
        <v>1.5625</v>
      </c>
      <c r="AB34" s="99">
        <f>+'C21'!AB34/('C19'!AB34+'C21'!AB34+'C23'!AB34)*100</f>
        <v>0.90909090909090906</v>
      </c>
    </row>
    <row r="35" spans="1:28" ht="15.95" customHeight="1" x14ac:dyDescent="0.25">
      <c r="A35" s="53" t="s">
        <v>70</v>
      </c>
      <c r="B35" s="99">
        <f>+'C21'!B35/('C19'!B35+'C21'!B35+'C23'!B35)*100</f>
        <v>4.0466520102843084</v>
      </c>
      <c r="C35" s="99">
        <f>+'C21'!C35/('C19'!C35+'C21'!C35+'C23'!C35)*100</f>
        <v>4.405634612620382</v>
      </c>
      <c r="D35" s="99">
        <f>+'C21'!D35/('C19'!D35+'C21'!D35+'C23'!D35)*100</f>
        <v>3.6601408341716315</v>
      </c>
      <c r="E35" s="99"/>
      <c r="F35" s="3">
        <f>+'C21'!F35/('C19'!F35+'C21'!F35+'C23'!F35)*100</f>
        <v>2.3651844843897825E-2</v>
      </c>
      <c r="G35" s="99">
        <f>+'C21'!G35/('C19'!G35+'C21'!G35+'C23'!G35)*100</f>
        <v>0</v>
      </c>
      <c r="H35" s="3">
        <f>+'C21'!H35/('C19'!H35+'C21'!H35+'C23'!H35)*100</f>
        <v>4.9825610363726951E-2</v>
      </c>
      <c r="I35" s="99"/>
      <c r="J35" s="99">
        <f>+'C21'!J35/('C19'!J35+'C21'!J35+'C23'!J35)*100</f>
        <v>5.5340469141425643</v>
      </c>
      <c r="K35" s="99">
        <f>+'C21'!K35/('C19'!K35+'C21'!K35+'C23'!K35)*100</f>
        <v>6.1269146608315097</v>
      </c>
      <c r="L35" s="99">
        <f>+'C21'!L35/('C19'!L35+'C21'!L35+'C23'!L35)*100</f>
        <v>4.8907882241215574</v>
      </c>
      <c r="M35" s="99"/>
      <c r="N35" s="99">
        <f>+'C21'!N35/('C19'!N35+'C21'!N35+'C23'!N35)*100</f>
        <v>7.0202808112324488</v>
      </c>
      <c r="O35" s="99">
        <f>+'C21'!O35/('C19'!O35+'C21'!O35+'C23'!O35)*100</f>
        <v>7.6078728236184707</v>
      </c>
      <c r="P35" s="99">
        <f>+'C21'!P35/('C19'!P35+'C21'!P35+'C23'!P35)*100</f>
        <v>6.3958165728077239</v>
      </c>
      <c r="Q35" s="99"/>
      <c r="R35" s="99">
        <f>+'C21'!R35/('C19'!R35+'C21'!R35+'C23'!R35)*100</f>
        <v>3.5714285714285712</v>
      </c>
      <c r="S35" s="99">
        <f>+'C21'!S35/('C19'!S35+'C21'!S35+'C23'!S35)*100</f>
        <v>4.04</v>
      </c>
      <c r="T35" s="99">
        <f>+'C21'!T35/('C19'!T35+'C21'!T35+'C23'!T35)*100</f>
        <v>3.0656303972366148</v>
      </c>
      <c r="U35" s="99"/>
      <c r="V35" s="99">
        <f>+'C21'!V35/('C19'!V35+'C21'!V35+'C23'!V35)*100</f>
        <v>3.855599214145383</v>
      </c>
      <c r="W35" s="99">
        <f>+'C21'!W35/('C19'!W35+'C21'!W35+'C23'!W35)*100</f>
        <v>4.4476327116212344</v>
      </c>
      <c r="X35" s="99">
        <f>+'C21'!X35/('C19'!X35+'C21'!X35+'C23'!X35)*100</f>
        <v>3.2306915699141845</v>
      </c>
      <c r="Y35" s="99"/>
      <c r="Z35" s="99">
        <f>+'C21'!Z35/('C19'!Z35+'C21'!Z35+'C23'!Z35)*100</f>
        <v>3.6411232746311279</v>
      </c>
      <c r="AA35" s="99">
        <f>+'C21'!AA35/('C19'!AA35+'C21'!AA35+'C23'!AA35)*100</f>
        <v>3.5862068965517238</v>
      </c>
      <c r="AB35" s="99">
        <f>+'C21'!AB35/('C19'!AB35+'C21'!AB35+'C23'!AB35)*100</f>
        <v>3.70004933399112</v>
      </c>
    </row>
    <row r="36" spans="1:28" ht="15.95" customHeight="1" x14ac:dyDescent="0.25">
      <c r="A36" s="53" t="s">
        <v>71</v>
      </c>
      <c r="B36" s="99">
        <f>+'C21'!B36/('C19'!B36+'C21'!B36+'C23'!B36)*100</f>
        <v>4.5155572141624294</v>
      </c>
      <c r="C36" s="99">
        <f>+'C21'!C36/('C19'!C36+'C21'!C36+'C23'!C36)*100</f>
        <v>4.9682107175295185</v>
      </c>
      <c r="D36" s="99">
        <f>+'C21'!D36/('C19'!D36+'C21'!D36+'C23'!D36)*100</f>
        <v>4.0375947060515971</v>
      </c>
      <c r="E36" s="99"/>
      <c r="F36" s="99">
        <f>+'C21'!F36/('C19'!F36+'C21'!F36+'C23'!F36)*100</f>
        <v>5.8875478363261707E-2</v>
      </c>
      <c r="G36" s="99">
        <f>+'C21'!G36/('C19'!G36+'C21'!G36+'C23'!G36)*100</f>
        <v>0.11655011655011654</v>
      </c>
      <c r="H36" s="99">
        <f>+'C21'!H36/('C19'!H36+'C21'!H36+'C23'!H36)*100</f>
        <v>0</v>
      </c>
      <c r="I36" s="99"/>
      <c r="J36" s="99">
        <f>+'C21'!J36/('C19'!J36+'C21'!J36+'C23'!J36)*100</f>
        <v>7.1341833636915615</v>
      </c>
      <c r="K36" s="99">
        <f>+'C21'!K36/('C19'!K36+'C21'!K36+'C23'!K36)*100</f>
        <v>7.8125</v>
      </c>
      <c r="L36" s="99">
        <f>+'C21'!L36/('C19'!L36+'C21'!L36+'C23'!L36)*100</f>
        <v>6.4417177914110431</v>
      </c>
      <c r="M36" s="99"/>
      <c r="N36" s="99">
        <f>+'C21'!N36/('C19'!N36+'C21'!N36+'C23'!N36)*100</f>
        <v>6.6486087170647616</v>
      </c>
      <c r="O36" s="99">
        <f>+'C21'!O36/('C19'!O36+'C21'!O36+'C23'!O36)*100</f>
        <v>6.8735083532219576</v>
      </c>
      <c r="P36" s="99">
        <f>+'C21'!P36/('C19'!P36+'C21'!P36+'C23'!P36)*100</f>
        <v>6.4089521871820958</v>
      </c>
      <c r="Q36" s="99"/>
      <c r="R36" s="99">
        <f>+'C21'!R36/('C19'!R36+'C21'!R36+'C23'!R36)*100</f>
        <v>4.3039319872476094</v>
      </c>
      <c r="S36" s="99">
        <f>+'C21'!S36/('C19'!S36+'C21'!S36+'C23'!S36)*100</f>
        <v>4.8361934477379096</v>
      </c>
      <c r="T36" s="99">
        <f>+'C21'!T36/('C19'!T36+'C21'!T36+'C23'!T36)*100</f>
        <v>3.7479630635524175</v>
      </c>
      <c r="U36" s="99"/>
      <c r="V36" s="99">
        <f>+'C21'!V36/('C19'!V36+'C21'!V36+'C23'!V36)*100</f>
        <v>4.5117075956596233</v>
      </c>
      <c r="W36" s="99">
        <f>+'C21'!W36/('C19'!W36+'C21'!W36+'C23'!W36)*100</f>
        <v>5.5829228243021349</v>
      </c>
      <c r="X36" s="99">
        <f>+'C21'!X36/('C19'!X36+'C21'!X36+'C23'!X36)*100</f>
        <v>3.3432835820895521</v>
      </c>
      <c r="Y36" s="99"/>
      <c r="Z36" s="99">
        <f>+'C21'!Z36/('C19'!Z36+'C21'!Z36+'C23'!Z36)*100</f>
        <v>4.1240128692600173</v>
      </c>
      <c r="AA36" s="99">
        <f>+'C21'!AA36/('C19'!AA36+'C21'!AA36+'C23'!AA36)*100</f>
        <v>4.257703081232493</v>
      </c>
      <c r="AB36" s="99">
        <f>+'C21'!AB36/('C19'!AB36+'C21'!AB36+'C23'!AB36)*100</f>
        <v>3.9779681762545898</v>
      </c>
    </row>
    <row r="37" spans="1:28" ht="15.95" customHeight="1" thickBot="1" x14ac:dyDescent="0.3">
      <c r="A37" s="49" t="s">
        <v>72</v>
      </c>
      <c r="B37" s="99">
        <f>+'C21'!B37/('C19'!B37+'C21'!B37+'C23'!B37)*100</f>
        <v>16.805627931214172</v>
      </c>
      <c r="C37" s="99">
        <f>+'C21'!C37/('C19'!C37+'C21'!C37+'C23'!C37)*100</f>
        <v>18.158697863682605</v>
      </c>
      <c r="D37" s="99">
        <f>+'C21'!D37/('C19'!D37+'C21'!D37+'C23'!D37)*100</f>
        <v>15.384615384615385</v>
      </c>
      <c r="E37" s="99"/>
      <c r="F37" s="99">
        <f>+'C21'!F37/('C19'!F37+'C21'!F37+'C23'!F37)*100</f>
        <v>0.88652482269503552</v>
      </c>
      <c r="G37" s="99">
        <f>+'C21'!G37/('C19'!G37+'C21'!G37+'C23'!G37)*100</f>
        <v>1.0752688172043012</v>
      </c>
      <c r="H37" s="99">
        <f>+'C21'!H37/('C19'!H37+'C21'!H37+'C23'!H37)*100</f>
        <v>0.70175438596491224</v>
      </c>
      <c r="I37" s="99"/>
      <c r="J37" s="99">
        <f>+'C21'!J37/('C19'!J37+'C21'!J37+'C23'!J37)*100</f>
        <v>19.554848966613672</v>
      </c>
      <c r="K37" s="99">
        <f>+'C21'!K37/('C19'!K37+'C21'!K37+'C23'!K37)*100</f>
        <v>18.805970149253731</v>
      </c>
      <c r="L37" s="99">
        <f>+'C21'!L37/('C19'!L37+'C21'!L37+'C23'!L37)*100</f>
        <v>20.408163265306122</v>
      </c>
      <c r="M37" s="99"/>
      <c r="N37" s="99">
        <f>+'C21'!N37/('C19'!N37+'C21'!N37+'C23'!N37)*100</f>
        <v>21.179302045728036</v>
      </c>
      <c r="O37" s="99">
        <f>+'C21'!O37/('C19'!O37+'C21'!O37+'C23'!O37)*100</f>
        <v>21.939953810623557</v>
      </c>
      <c r="P37" s="99">
        <f>+'C21'!P37/('C19'!P37+'C21'!P37+'C23'!P37)*100</f>
        <v>20.35175879396985</v>
      </c>
      <c r="Q37" s="99"/>
      <c r="R37" s="99">
        <f>+'C21'!R37/('C19'!R37+'C21'!R37+'C23'!R37)*100</f>
        <v>19.904458598726116</v>
      </c>
      <c r="S37" s="99">
        <f>+'C21'!S37/('C19'!S37+'C21'!S37+'C23'!S37)*100</f>
        <v>21.69811320754717</v>
      </c>
      <c r="T37" s="99">
        <f>+'C21'!T37/('C19'!T37+'C21'!T37+'C23'!T37)*100</f>
        <v>18.064516129032256</v>
      </c>
      <c r="U37" s="99"/>
      <c r="V37" s="99">
        <f>+'C21'!V37/('C19'!V37+'C21'!V37+'C23'!V37)*100</f>
        <v>21.56549520766773</v>
      </c>
      <c r="W37" s="99">
        <f>+'C21'!W37/('C19'!W37+'C21'!W37+'C23'!W37)*100</f>
        <v>25.937500000000004</v>
      </c>
      <c r="X37" s="99">
        <f>+'C21'!X37/('C19'!X37+'C21'!X37+'C23'!X37)*100</f>
        <v>16.993464052287582</v>
      </c>
      <c r="Y37" s="99"/>
      <c r="Z37" s="99">
        <f>+'C21'!Z37/('C19'!Z37+'C21'!Z37+'C23'!Z37)*100</f>
        <v>14.464285714285715</v>
      </c>
      <c r="AA37" s="99">
        <f>+'C21'!AA37/('C19'!AA37+'C21'!AA37+'C23'!AA37)*100</f>
        <v>15.658362989323843</v>
      </c>
      <c r="AB37" s="99">
        <f>+'C21'!AB37/('C19'!AB37+'C21'!AB37+'C23'!AB37)*100</f>
        <v>13.261648745519713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40:AB40"/>
    <mergeCell ref="A3:AB3"/>
    <mergeCell ref="A4:AB4"/>
    <mergeCell ref="A1:AB1"/>
    <mergeCell ref="A2:AB2"/>
    <mergeCell ref="AC2:AD3"/>
    <mergeCell ref="A5:AB5"/>
    <mergeCell ref="V7:X7"/>
    <mergeCell ref="Z7:AB7"/>
    <mergeCell ref="A39:AB39"/>
    <mergeCell ref="A38:AB38"/>
    <mergeCell ref="A7:A8"/>
    <mergeCell ref="B7:D7"/>
    <mergeCell ref="F7:H7"/>
    <mergeCell ref="J7:L7"/>
    <mergeCell ref="N7:P7"/>
    <mergeCell ref="R7:T7"/>
  </mergeCells>
  <hyperlinks>
    <hyperlink ref="AD2:AE3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6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9"/>
  <sheetViews>
    <sheetView showGridLines="0" zoomScale="95" zoomScaleNormal="95" zoomScaleSheetLayoutView="100" workbookViewId="0">
      <selection activeCell="A39" sqref="A39:AB39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197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46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/>
      <c r="AD2" s="247" t="s">
        <v>262</v>
      </c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10">
        <f>SUM(B11:B37)</f>
        <v>935</v>
      </c>
      <c r="C9" s="110">
        <f>SUM(C11:C37)</f>
        <v>553</v>
      </c>
      <c r="D9" s="110">
        <f>SUM(D11:D37)</f>
        <v>382</v>
      </c>
      <c r="E9" s="110"/>
      <c r="F9" s="110">
        <f>SUM(F11:F37)</f>
        <v>256</v>
      </c>
      <c r="G9" s="110">
        <f>SUM(G11:G37)</f>
        <v>158</v>
      </c>
      <c r="H9" s="110">
        <f>SUM(H11:H37)</f>
        <v>98</v>
      </c>
      <c r="I9" s="110"/>
      <c r="J9" s="110">
        <f>SUM(J11:J37)</f>
        <v>190</v>
      </c>
      <c r="K9" s="110">
        <f>SUM(K11:K37)</f>
        <v>109</v>
      </c>
      <c r="L9" s="110">
        <f>SUM(L11:L37)</f>
        <v>81</v>
      </c>
      <c r="M9" s="110"/>
      <c r="N9" s="110">
        <f>SUM(N11:N37)</f>
        <v>213</v>
      </c>
      <c r="O9" s="110">
        <f>SUM(O11:O37)</f>
        <v>126</v>
      </c>
      <c r="P9" s="110">
        <f>SUM(P11:P37)</f>
        <v>87</v>
      </c>
      <c r="Q9" s="110"/>
      <c r="R9" s="110">
        <f>SUM(R11:R37)</f>
        <v>118</v>
      </c>
      <c r="S9" s="110">
        <f>SUM(S11:S37)</f>
        <v>67</v>
      </c>
      <c r="T9" s="110">
        <f>SUM(T11:T37)</f>
        <v>51</v>
      </c>
      <c r="U9" s="110"/>
      <c r="V9" s="110">
        <f>SUM(V11:V37)</f>
        <v>71</v>
      </c>
      <c r="W9" s="110">
        <f>SUM(W11:W37)</f>
        <v>38</v>
      </c>
      <c r="X9" s="110">
        <f>SUM(X11:X37)</f>
        <v>33</v>
      </c>
      <c r="Y9" s="110"/>
      <c r="Z9" s="110">
        <f>SUM(Z11:Z37)</f>
        <v>87</v>
      </c>
      <c r="AA9" s="110">
        <f>SUM(AA11:AA37)</f>
        <v>55</v>
      </c>
      <c r="AB9" s="110">
        <f>SUM(AB11:AB37)</f>
        <v>32</v>
      </c>
    </row>
    <row r="10" spans="1:31" ht="15" customHeight="1" x14ac:dyDescent="0.25">
      <c r="A10" s="53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31" ht="15.95" customHeight="1" x14ac:dyDescent="0.25">
      <c r="A11" s="53" t="s">
        <v>47</v>
      </c>
      <c r="B11" s="37">
        <v>99</v>
      </c>
      <c r="C11" s="37">
        <v>63</v>
      </c>
      <c r="D11" s="37">
        <v>36</v>
      </c>
      <c r="E11" s="37"/>
      <c r="F11" s="37">
        <v>56</v>
      </c>
      <c r="G11" s="37">
        <v>38</v>
      </c>
      <c r="H11" s="37">
        <v>18</v>
      </c>
      <c r="I11" s="37"/>
      <c r="J11" s="37">
        <v>12</v>
      </c>
      <c r="K11" s="37">
        <v>9</v>
      </c>
      <c r="L11" s="37">
        <v>3</v>
      </c>
      <c r="M11" s="37"/>
      <c r="N11" s="37">
        <v>12</v>
      </c>
      <c r="O11" s="37">
        <v>6</v>
      </c>
      <c r="P11" s="37">
        <v>6</v>
      </c>
      <c r="Q11" s="37"/>
      <c r="R11" s="37">
        <v>2</v>
      </c>
      <c r="S11" s="37">
        <v>0</v>
      </c>
      <c r="T11" s="37">
        <v>2</v>
      </c>
      <c r="U11" s="37"/>
      <c r="V11" s="37">
        <v>9</v>
      </c>
      <c r="W11" s="37">
        <v>4</v>
      </c>
      <c r="X11" s="37">
        <v>5</v>
      </c>
      <c r="Y11" s="37"/>
      <c r="Z11" s="37">
        <v>8</v>
      </c>
      <c r="AA11" s="37">
        <v>6</v>
      </c>
      <c r="AB11" s="37">
        <v>2</v>
      </c>
    </row>
    <row r="12" spans="1:31" ht="15.95" customHeight="1" x14ac:dyDescent="0.25">
      <c r="A12" s="53" t="s">
        <v>48</v>
      </c>
      <c r="B12" s="37">
        <v>48</v>
      </c>
      <c r="C12" s="37">
        <v>29</v>
      </c>
      <c r="D12" s="37">
        <v>19</v>
      </c>
      <c r="E12" s="37"/>
      <c r="F12" s="37">
        <v>21</v>
      </c>
      <c r="G12" s="37">
        <v>12</v>
      </c>
      <c r="H12" s="37">
        <v>9</v>
      </c>
      <c r="I12" s="37"/>
      <c r="J12" s="37">
        <v>5</v>
      </c>
      <c r="K12" s="37">
        <v>4</v>
      </c>
      <c r="L12" s="37">
        <v>1</v>
      </c>
      <c r="M12" s="37"/>
      <c r="N12" s="37">
        <v>11</v>
      </c>
      <c r="O12" s="37">
        <v>6</v>
      </c>
      <c r="P12" s="37">
        <v>5</v>
      </c>
      <c r="Q12" s="37"/>
      <c r="R12" s="37">
        <v>6</v>
      </c>
      <c r="S12" s="37">
        <v>2</v>
      </c>
      <c r="T12" s="37">
        <v>4</v>
      </c>
      <c r="U12" s="37"/>
      <c r="V12" s="37">
        <v>4</v>
      </c>
      <c r="W12" s="37">
        <v>4</v>
      </c>
      <c r="X12" s="37">
        <v>0</v>
      </c>
      <c r="Y12" s="37"/>
      <c r="Z12" s="37">
        <v>1</v>
      </c>
      <c r="AA12" s="37">
        <v>1</v>
      </c>
      <c r="AB12" s="37">
        <v>0</v>
      </c>
    </row>
    <row r="13" spans="1:31" ht="15.95" customHeight="1" x14ac:dyDescent="0.25">
      <c r="A13" s="53" t="s">
        <v>49</v>
      </c>
      <c r="B13" s="37">
        <v>50</v>
      </c>
      <c r="C13" s="37">
        <v>28</v>
      </c>
      <c r="D13" s="37">
        <v>22</v>
      </c>
      <c r="E13" s="37"/>
      <c r="F13" s="37">
        <v>15</v>
      </c>
      <c r="G13" s="37">
        <v>9</v>
      </c>
      <c r="H13" s="37">
        <v>6</v>
      </c>
      <c r="I13" s="37"/>
      <c r="J13" s="37">
        <v>1</v>
      </c>
      <c r="K13" s="37">
        <v>0</v>
      </c>
      <c r="L13" s="37">
        <v>1</v>
      </c>
      <c r="M13" s="37"/>
      <c r="N13" s="37">
        <v>7</v>
      </c>
      <c r="O13" s="37">
        <v>5</v>
      </c>
      <c r="P13" s="37">
        <v>2</v>
      </c>
      <c r="Q13" s="37"/>
      <c r="R13" s="37">
        <v>5</v>
      </c>
      <c r="S13" s="37">
        <v>2</v>
      </c>
      <c r="T13" s="37">
        <v>3</v>
      </c>
      <c r="U13" s="37"/>
      <c r="V13" s="37">
        <v>2</v>
      </c>
      <c r="W13" s="37">
        <v>0</v>
      </c>
      <c r="X13" s="37">
        <v>2</v>
      </c>
      <c r="Y13" s="37"/>
      <c r="Z13" s="37">
        <v>20</v>
      </c>
      <c r="AA13" s="37">
        <v>12</v>
      </c>
      <c r="AB13" s="37">
        <v>8</v>
      </c>
    </row>
    <row r="14" spans="1:31" ht="15.95" customHeight="1" x14ac:dyDescent="0.25">
      <c r="A14" s="53" t="s">
        <v>50</v>
      </c>
      <c r="B14" s="37">
        <v>50</v>
      </c>
      <c r="C14" s="37">
        <v>27</v>
      </c>
      <c r="D14" s="37">
        <v>23</v>
      </c>
      <c r="E14" s="37"/>
      <c r="F14" s="37">
        <v>34</v>
      </c>
      <c r="G14" s="37">
        <v>22</v>
      </c>
      <c r="H14" s="37">
        <v>12</v>
      </c>
      <c r="I14" s="37"/>
      <c r="J14" s="37">
        <v>3</v>
      </c>
      <c r="K14" s="37">
        <v>0</v>
      </c>
      <c r="L14" s="37">
        <v>3</v>
      </c>
      <c r="M14" s="37"/>
      <c r="N14" s="37">
        <v>5</v>
      </c>
      <c r="O14" s="37">
        <v>3</v>
      </c>
      <c r="P14" s="37">
        <v>2</v>
      </c>
      <c r="Q14" s="37"/>
      <c r="R14" s="37">
        <v>1</v>
      </c>
      <c r="S14" s="37">
        <v>0</v>
      </c>
      <c r="T14" s="37">
        <v>1</v>
      </c>
      <c r="U14" s="37"/>
      <c r="V14" s="37">
        <v>3</v>
      </c>
      <c r="W14" s="37">
        <v>1</v>
      </c>
      <c r="X14" s="37">
        <v>2</v>
      </c>
      <c r="Y14" s="37"/>
      <c r="Z14" s="37">
        <v>4</v>
      </c>
      <c r="AA14" s="37">
        <v>1</v>
      </c>
      <c r="AB14" s="37">
        <v>3</v>
      </c>
    </row>
    <row r="15" spans="1:31" ht="15.95" customHeight="1" x14ac:dyDescent="0.25">
      <c r="A15" s="53" t="s">
        <v>51</v>
      </c>
      <c r="B15" s="37">
        <v>8</v>
      </c>
      <c r="C15" s="37">
        <v>4</v>
      </c>
      <c r="D15" s="37">
        <v>4</v>
      </c>
      <c r="E15" s="37"/>
      <c r="F15" s="37">
        <v>2</v>
      </c>
      <c r="G15" s="37">
        <v>2</v>
      </c>
      <c r="H15" s="37">
        <v>0</v>
      </c>
      <c r="I15" s="37"/>
      <c r="J15" s="37">
        <v>4</v>
      </c>
      <c r="K15" s="37">
        <v>2</v>
      </c>
      <c r="L15" s="37">
        <v>2</v>
      </c>
      <c r="M15" s="37"/>
      <c r="N15" s="37">
        <v>2</v>
      </c>
      <c r="O15" s="37">
        <v>0</v>
      </c>
      <c r="P15" s="37">
        <v>2</v>
      </c>
      <c r="Q15" s="37"/>
      <c r="R15" s="37">
        <v>0</v>
      </c>
      <c r="S15" s="37">
        <v>0</v>
      </c>
      <c r="T15" s="37">
        <v>0</v>
      </c>
      <c r="U15" s="37"/>
      <c r="V15" s="37">
        <v>0</v>
      </c>
      <c r="W15" s="37">
        <v>0</v>
      </c>
      <c r="X15" s="37">
        <v>0</v>
      </c>
      <c r="Y15" s="37"/>
      <c r="Z15" s="37">
        <v>0</v>
      </c>
      <c r="AA15" s="37">
        <v>0</v>
      </c>
      <c r="AB15" s="37">
        <v>0</v>
      </c>
    </row>
    <row r="16" spans="1:31" ht="15.95" customHeight="1" x14ac:dyDescent="0.25">
      <c r="A16" s="53" t="s">
        <v>52</v>
      </c>
      <c r="B16" s="37">
        <v>13</v>
      </c>
      <c r="C16" s="37">
        <v>8</v>
      </c>
      <c r="D16" s="37">
        <v>5</v>
      </c>
      <c r="E16" s="37"/>
      <c r="F16" s="37">
        <v>5</v>
      </c>
      <c r="G16" s="37">
        <v>3</v>
      </c>
      <c r="H16" s="37">
        <v>2</v>
      </c>
      <c r="I16" s="37"/>
      <c r="J16" s="37">
        <v>5</v>
      </c>
      <c r="K16" s="37">
        <v>4</v>
      </c>
      <c r="L16" s="37">
        <v>1</v>
      </c>
      <c r="M16" s="37"/>
      <c r="N16" s="37">
        <v>2</v>
      </c>
      <c r="O16" s="37">
        <v>0</v>
      </c>
      <c r="P16" s="37">
        <v>2</v>
      </c>
      <c r="Q16" s="37"/>
      <c r="R16" s="37">
        <v>1</v>
      </c>
      <c r="S16" s="37">
        <v>1</v>
      </c>
      <c r="T16" s="37">
        <v>0</v>
      </c>
      <c r="U16" s="37"/>
      <c r="V16" s="37">
        <v>0</v>
      </c>
      <c r="W16" s="37">
        <v>0</v>
      </c>
      <c r="X16" s="37">
        <v>0</v>
      </c>
      <c r="Y16" s="37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37">
        <v>1</v>
      </c>
      <c r="C17" s="37">
        <v>0</v>
      </c>
      <c r="D17" s="37">
        <v>1</v>
      </c>
      <c r="E17" s="37"/>
      <c r="F17" s="37">
        <v>1</v>
      </c>
      <c r="G17" s="37">
        <v>0</v>
      </c>
      <c r="H17" s="37">
        <v>1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37">
        <v>85</v>
      </c>
      <c r="C18" s="37">
        <v>50</v>
      </c>
      <c r="D18" s="37">
        <v>35</v>
      </c>
      <c r="E18" s="37"/>
      <c r="F18" s="37">
        <v>24</v>
      </c>
      <c r="G18" s="37">
        <v>14</v>
      </c>
      <c r="H18" s="37">
        <v>10</v>
      </c>
      <c r="I18" s="37"/>
      <c r="J18" s="37">
        <v>19</v>
      </c>
      <c r="K18" s="37">
        <v>11</v>
      </c>
      <c r="L18" s="37">
        <v>8</v>
      </c>
      <c r="M18" s="37"/>
      <c r="N18" s="37">
        <v>20</v>
      </c>
      <c r="O18" s="37">
        <v>14</v>
      </c>
      <c r="P18" s="37">
        <v>6</v>
      </c>
      <c r="Q18" s="37"/>
      <c r="R18" s="37">
        <v>8</v>
      </c>
      <c r="S18" s="37">
        <v>3</v>
      </c>
      <c r="T18" s="37">
        <v>5</v>
      </c>
      <c r="U18" s="37"/>
      <c r="V18" s="37">
        <v>9</v>
      </c>
      <c r="W18" s="37">
        <v>4</v>
      </c>
      <c r="X18" s="37">
        <v>5</v>
      </c>
      <c r="Y18" s="37"/>
      <c r="Z18" s="37">
        <v>5</v>
      </c>
      <c r="AA18" s="37">
        <v>4</v>
      </c>
      <c r="AB18" s="37">
        <v>1</v>
      </c>
    </row>
    <row r="19" spans="1:28" ht="15.95" customHeight="1" x14ac:dyDescent="0.25">
      <c r="A19" s="53" t="s">
        <v>55</v>
      </c>
      <c r="B19" s="37">
        <v>28</v>
      </c>
      <c r="C19" s="37">
        <v>16</v>
      </c>
      <c r="D19" s="37">
        <v>12</v>
      </c>
      <c r="E19" s="37"/>
      <c r="F19" s="37">
        <v>10</v>
      </c>
      <c r="G19" s="37">
        <v>4</v>
      </c>
      <c r="H19" s="37">
        <v>6</v>
      </c>
      <c r="I19" s="37"/>
      <c r="J19" s="37">
        <v>7</v>
      </c>
      <c r="K19" s="37">
        <v>3</v>
      </c>
      <c r="L19" s="37">
        <v>4</v>
      </c>
      <c r="M19" s="37"/>
      <c r="N19" s="37">
        <v>4</v>
      </c>
      <c r="O19" s="37">
        <v>4</v>
      </c>
      <c r="P19" s="37">
        <v>0</v>
      </c>
      <c r="Q19" s="37"/>
      <c r="R19" s="37">
        <v>4</v>
      </c>
      <c r="S19" s="37">
        <v>2</v>
      </c>
      <c r="T19" s="37">
        <v>2</v>
      </c>
      <c r="U19" s="37"/>
      <c r="V19" s="37">
        <v>0</v>
      </c>
      <c r="W19" s="37">
        <v>0</v>
      </c>
      <c r="X19" s="37">
        <v>0</v>
      </c>
      <c r="Y19" s="37"/>
      <c r="Z19" s="37">
        <v>3</v>
      </c>
      <c r="AA19" s="37">
        <v>3</v>
      </c>
      <c r="AB19" s="37">
        <v>0</v>
      </c>
    </row>
    <row r="20" spans="1:28" ht="15.95" customHeight="1" x14ac:dyDescent="0.25">
      <c r="A20" s="53" t="s">
        <v>56</v>
      </c>
      <c r="B20" s="37">
        <v>111</v>
      </c>
      <c r="C20" s="37">
        <v>68</v>
      </c>
      <c r="D20" s="37">
        <v>43</v>
      </c>
      <c r="E20" s="37"/>
      <c r="F20" s="37">
        <v>23</v>
      </c>
      <c r="G20" s="37">
        <v>14</v>
      </c>
      <c r="H20" s="37">
        <v>9</v>
      </c>
      <c r="I20" s="37"/>
      <c r="J20" s="37">
        <v>39</v>
      </c>
      <c r="K20" s="37">
        <v>24</v>
      </c>
      <c r="L20" s="37">
        <v>15</v>
      </c>
      <c r="M20" s="37"/>
      <c r="N20" s="37">
        <v>24</v>
      </c>
      <c r="O20" s="37">
        <v>11</v>
      </c>
      <c r="P20" s="37">
        <v>13</v>
      </c>
      <c r="Q20" s="37"/>
      <c r="R20" s="37">
        <v>8</v>
      </c>
      <c r="S20" s="37">
        <v>7</v>
      </c>
      <c r="T20" s="37">
        <v>1</v>
      </c>
      <c r="U20" s="37"/>
      <c r="V20" s="37">
        <v>8</v>
      </c>
      <c r="W20" s="37">
        <v>5</v>
      </c>
      <c r="X20" s="37">
        <v>3</v>
      </c>
      <c r="Y20" s="37"/>
      <c r="Z20" s="37">
        <v>9</v>
      </c>
      <c r="AA20" s="37">
        <v>7</v>
      </c>
      <c r="AB20" s="37">
        <v>2</v>
      </c>
    </row>
    <row r="21" spans="1:28" ht="15.95" customHeight="1" x14ac:dyDescent="0.25">
      <c r="A21" s="53" t="s">
        <v>57</v>
      </c>
      <c r="B21" s="37">
        <v>31</v>
      </c>
      <c r="C21" s="37">
        <v>19</v>
      </c>
      <c r="D21" s="37">
        <v>12</v>
      </c>
      <c r="E21" s="37"/>
      <c r="F21" s="37">
        <v>2</v>
      </c>
      <c r="G21" s="37">
        <v>2</v>
      </c>
      <c r="H21" s="37">
        <v>0</v>
      </c>
      <c r="I21" s="37"/>
      <c r="J21" s="37">
        <v>7</v>
      </c>
      <c r="K21" s="37">
        <v>2</v>
      </c>
      <c r="L21" s="37">
        <v>5</v>
      </c>
      <c r="M21" s="37"/>
      <c r="N21" s="37">
        <v>14</v>
      </c>
      <c r="O21" s="37">
        <v>10</v>
      </c>
      <c r="P21" s="37">
        <v>4</v>
      </c>
      <c r="Q21" s="37"/>
      <c r="R21" s="37">
        <v>5</v>
      </c>
      <c r="S21" s="37">
        <v>3</v>
      </c>
      <c r="T21" s="37">
        <v>2</v>
      </c>
      <c r="U21" s="37"/>
      <c r="V21" s="37">
        <v>0</v>
      </c>
      <c r="W21" s="37">
        <v>0</v>
      </c>
      <c r="X21" s="37">
        <v>0</v>
      </c>
      <c r="Y21" s="37"/>
      <c r="Z21" s="37">
        <v>3</v>
      </c>
      <c r="AA21" s="37">
        <v>2</v>
      </c>
      <c r="AB21" s="37">
        <v>1</v>
      </c>
    </row>
    <row r="22" spans="1:28" ht="15.95" customHeight="1" x14ac:dyDescent="0.25">
      <c r="A22" s="56" t="s">
        <v>58</v>
      </c>
      <c r="B22" s="37">
        <v>21</v>
      </c>
      <c r="C22" s="37">
        <v>13</v>
      </c>
      <c r="D22" s="37">
        <v>8</v>
      </c>
      <c r="E22" s="37"/>
      <c r="F22" s="37">
        <v>11</v>
      </c>
      <c r="G22" s="37">
        <v>8</v>
      </c>
      <c r="H22" s="37">
        <v>3</v>
      </c>
      <c r="I22" s="37"/>
      <c r="J22" s="37">
        <v>2</v>
      </c>
      <c r="K22" s="37">
        <v>0</v>
      </c>
      <c r="L22" s="37">
        <v>2</v>
      </c>
      <c r="M22" s="37"/>
      <c r="N22" s="37">
        <v>1</v>
      </c>
      <c r="O22" s="37">
        <v>0</v>
      </c>
      <c r="P22" s="37">
        <v>1</v>
      </c>
      <c r="Q22" s="37"/>
      <c r="R22" s="37">
        <v>3</v>
      </c>
      <c r="S22" s="37">
        <v>2</v>
      </c>
      <c r="T22" s="37">
        <v>1</v>
      </c>
      <c r="U22" s="37"/>
      <c r="V22" s="37">
        <v>4</v>
      </c>
      <c r="W22" s="37">
        <v>3</v>
      </c>
      <c r="X22" s="37">
        <v>1</v>
      </c>
      <c r="Y22" s="37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37">
        <v>120</v>
      </c>
      <c r="C23" s="37">
        <v>63</v>
      </c>
      <c r="D23" s="37">
        <v>57</v>
      </c>
      <c r="E23" s="37"/>
      <c r="F23" s="37">
        <v>8</v>
      </c>
      <c r="G23" s="37">
        <v>3</v>
      </c>
      <c r="H23" s="37">
        <v>5</v>
      </c>
      <c r="I23" s="37"/>
      <c r="J23" s="37">
        <v>23</v>
      </c>
      <c r="K23" s="37">
        <v>9</v>
      </c>
      <c r="L23" s="37">
        <v>14</v>
      </c>
      <c r="M23" s="37"/>
      <c r="N23" s="37">
        <v>30</v>
      </c>
      <c r="O23" s="37">
        <v>16</v>
      </c>
      <c r="P23" s="37">
        <v>14</v>
      </c>
      <c r="Q23" s="37"/>
      <c r="R23" s="37">
        <v>35</v>
      </c>
      <c r="S23" s="37">
        <v>20</v>
      </c>
      <c r="T23" s="37">
        <v>15</v>
      </c>
      <c r="U23" s="37"/>
      <c r="V23" s="37">
        <v>12</v>
      </c>
      <c r="W23" s="37">
        <v>7</v>
      </c>
      <c r="X23" s="37">
        <v>5</v>
      </c>
      <c r="Y23" s="37"/>
      <c r="Z23" s="37">
        <v>12</v>
      </c>
      <c r="AA23" s="37">
        <v>8</v>
      </c>
      <c r="AB23" s="37">
        <v>4</v>
      </c>
    </row>
    <row r="24" spans="1:28" ht="15.95" customHeight="1" x14ac:dyDescent="0.25">
      <c r="A24" s="53" t="s">
        <v>60</v>
      </c>
      <c r="B24" s="37">
        <v>40</v>
      </c>
      <c r="C24" s="37">
        <v>27</v>
      </c>
      <c r="D24" s="37">
        <v>13</v>
      </c>
      <c r="E24" s="37"/>
      <c r="F24" s="37">
        <v>8</v>
      </c>
      <c r="G24" s="37">
        <v>5</v>
      </c>
      <c r="H24" s="37">
        <v>3</v>
      </c>
      <c r="I24" s="37"/>
      <c r="J24" s="37">
        <v>7</v>
      </c>
      <c r="K24" s="37">
        <v>5</v>
      </c>
      <c r="L24" s="37">
        <v>2</v>
      </c>
      <c r="M24" s="37"/>
      <c r="N24" s="37">
        <v>8</v>
      </c>
      <c r="O24" s="37">
        <v>5</v>
      </c>
      <c r="P24" s="37">
        <v>3</v>
      </c>
      <c r="Q24" s="37"/>
      <c r="R24" s="37">
        <v>5</v>
      </c>
      <c r="S24" s="37">
        <v>4</v>
      </c>
      <c r="T24" s="37">
        <v>1</v>
      </c>
      <c r="U24" s="37"/>
      <c r="V24" s="37">
        <v>4</v>
      </c>
      <c r="W24" s="37">
        <v>1</v>
      </c>
      <c r="X24" s="37">
        <v>3</v>
      </c>
      <c r="Y24" s="37"/>
      <c r="Z24" s="37">
        <v>8</v>
      </c>
      <c r="AA24" s="37">
        <v>7</v>
      </c>
      <c r="AB24" s="37">
        <v>1</v>
      </c>
    </row>
    <row r="25" spans="1:28" ht="15.95" customHeight="1" x14ac:dyDescent="0.25">
      <c r="A25" s="53" t="s">
        <v>61</v>
      </c>
      <c r="B25" s="37">
        <v>23</v>
      </c>
      <c r="C25" s="37">
        <v>14</v>
      </c>
      <c r="D25" s="37">
        <v>9</v>
      </c>
      <c r="E25" s="37"/>
      <c r="F25" s="37">
        <v>17</v>
      </c>
      <c r="G25" s="37">
        <v>8</v>
      </c>
      <c r="H25" s="37">
        <v>9</v>
      </c>
      <c r="I25" s="37"/>
      <c r="J25" s="37">
        <v>0</v>
      </c>
      <c r="K25" s="37">
        <v>0</v>
      </c>
      <c r="L25" s="37">
        <v>0</v>
      </c>
      <c r="M25" s="37"/>
      <c r="N25" s="37">
        <v>6</v>
      </c>
      <c r="O25" s="37">
        <v>6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37">
        <v>8</v>
      </c>
      <c r="C26" s="37">
        <v>7</v>
      </c>
      <c r="D26" s="37">
        <v>1</v>
      </c>
      <c r="E26" s="37"/>
      <c r="F26" s="37">
        <v>0</v>
      </c>
      <c r="G26" s="37">
        <v>0</v>
      </c>
      <c r="H26" s="37">
        <v>0</v>
      </c>
      <c r="I26" s="37"/>
      <c r="J26" s="37">
        <v>4</v>
      </c>
      <c r="K26" s="37">
        <v>4</v>
      </c>
      <c r="L26" s="37">
        <v>0</v>
      </c>
      <c r="M26" s="37"/>
      <c r="N26" s="37">
        <v>3</v>
      </c>
      <c r="O26" s="37">
        <v>2</v>
      </c>
      <c r="P26" s="37">
        <v>1</v>
      </c>
      <c r="Q26" s="37"/>
      <c r="R26" s="37">
        <v>1</v>
      </c>
      <c r="S26" s="37">
        <v>1</v>
      </c>
      <c r="T26" s="37">
        <v>0</v>
      </c>
      <c r="U26" s="37"/>
      <c r="V26" s="37">
        <v>0</v>
      </c>
      <c r="W26" s="37">
        <v>0</v>
      </c>
      <c r="X26" s="37">
        <v>0</v>
      </c>
      <c r="Y26" s="37"/>
      <c r="Z26" s="37">
        <v>0</v>
      </c>
      <c r="AA26" s="37">
        <v>0</v>
      </c>
      <c r="AB26" s="37">
        <v>0</v>
      </c>
    </row>
    <row r="27" spans="1:28" ht="15.95" customHeight="1" x14ac:dyDescent="0.25">
      <c r="A27" s="53" t="s">
        <v>63</v>
      </c>
      <c r="B27" s="37">
        <v>4</v>
      </c>
      <c r="C27" s="37">
        <v>2</v>
      </c>
      <c r="D27" s="37">
        <v>2</v>
      </c>
      <c r="E27" s="37"/>
      <c r="F27" s="37">
        <v>0</v>
      </c>
      <c r="G27" s="37">
        <v>0</v>
      </c>
      <c r="H27" s="37">
        <v>0</v>
      </c>
      <c r="I27" s="37"/>
      <c r="J27" s="37">
        <v>2</v>
      </c>
      <c r="K27" s="37">
        <v>1</v>
      </c>
      <c r="L27" s="37">
        <v>1</v>
      </c>
      <c r="M27" s="37"/>
      <c r="N27" s="37">
        <v>1</v>
      </c>
      <c r="O27" s="37">
        <v>0</v>
      </c>
      <c r="P27" s="37">
        <v>1</v>
      </c>
      <c r="Q27" s="37"/>
      <c r="R27" s="37">
        <v>1</v>
      </c>
      <c r="S27" s="37">
        <v>1</v>
      </c>
      <c r="T27" s="37">
        <v>0</v>
      </c>
      <c r="U27" s="37"/>
      <c r="V27" s="37">
        <v>0</v>
      </c>
      <c r="W27" s="37">
        <v>0</v>
      </c>
      <c r="X27" s="37">
        <v>0</v>
      </c>
      <c r="Y27" s="37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37">
        <v>11</v>
      </c>
      <c r="C28" s="37">
        <v>3</v>
      </c>
      <c r="D28" s="37">
        <v>8</v>
      </c>
      <c r="E28" s="37"/>
      <c r="F28" s="37">
        <v>0</v>
      </c>
      <c r="G28" s="37">
        <v>0</v>
      </c>
      <c r="H28" s="37">
        <v>0</v>
      </c>
      <c r="I28" s="37"/>
      <c r="J28" s="37">
        <v>5</v>
      </c>
      <c r="K28" s="37">
        <v>1</v>
      </c>
      <c r="L28" s="37">
        <v>4</v>
      </c>
      <c r="M28" s="37"/>
      <c r="N28" s="37">
        <v>3</v>
      </c>
      <c r="O28" s="37">
        <v>2</v>
      </c>
      <c r="P28" s="37">
        <v>1</v>
      </c>
      <c r="Q28" s="37"/>
      <c r="R28" s="37">
        <v>0</v>
      </c>
      <c r="S28" s="37">
        <v>0</v>
      </c>
      <c r="T28" s="37">
        <v>0</v>
      </c>
      <c r="U28" s="37"/>
      <c r="V28" s="37">
        <v>0</v>
      </c>
      <c r="W28" s="37">
        <v>0</v>
      </c>
      <c r="X28" s="37">
        <v>0</v>
      </c>
      <c r="Y28" s="37"/>
      <c r="Z28" s="37">
        <v>3</v>
      </c>
      <c r="AA28" s="37">
        <v>0</v>
      </c>
      <c r="AB28" s="37">
        <v>3</v>
      </c>
    </row>
    <row r="29" spans="1:28" ht="15.95" customHeight="1" x14ac:dyDescent="0.25">
      <c r="A29" s="53" t="s">
        <v>65</v>
      </c>
      <c r="B29" s="37">
        <v>11</v>
      </c>
      <c r="C29" s="37">
        <v>7</v>
      </c>
      <c r="D29" s="37">
        <v>4</v>
      </c>
      <c r="E29" s="37"/>
      <c r="F29" s="37">
        <v>4</v>
      </c>
      <c r="G29" s="37">
        <v>3</v>
      </c>
      <c r="H29" s="37">
        <v>1</v>
      </c>
      <c r="I29" s="37"/>
      <c r="J29" s="37">
        <v>3</v>
      </c>
      <c r="K29" s="37">
        <v>2</v>
      </c>
      <c r="L29" s="37">
        <v>1</v>
      </c>
      <c r="M29" s="37"/>
      <c r="N29" s="37">
        <v>2</v>
      </c>
      <c r="O29" s="37">
        <v>1</v>
      </c>
      <c r="P29" s="37">
        <v>1</v>
      </c>
      <c r="Q29" s="37"/>
      <c r="R29" s="37">
        <v>1</v>
      </c>
      <c r="S29" s="37">
        <v>0</v>
      </c>
      <c r="T29" s="37">
        <v>1</v>
      </c>
      <c r="U29" s="37"/>
      <c r="V29" s="37">
        <v>1</v>
      </c>
      <c r="W29" s="37">
        <v>1</v>
      </c>
      <c r="X29" s="37">
        <v>0</v>
      </c>
      <c r="Y29" s="37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37">
        <v>11</v>
      </c>
      <c r="C30" s="37">
        <v>8</v>
      </c>
      <c r="D30" s="37">
        <v>3</v>
      </c>
      <c r="E30" s="37"/>
      <c r="F30" s="37">
        <v>0</v>
      </c>
      <c r="G30" s="37">
        <v>0</v>
      </c>
      <c r="H30" s="37">
        <v>0</v>
      </c>
      <c r="I30" s="37"/>
      <c r="J30" s="37">
        <v>4</v>
      </c>
      <c r="K30" s="37">
        <v>2</v>
      </c>
      <c r="L30" s="37">
        <v>2</v>
      </c>
      <c r="M30" s="37"/>
      <c r="N30" s="37">
        <v>5</v>
      </c>
      <c r="O30" s="37">
        <v>5</v>
      </c>
      <c r="P30" s="37">
        <v>0</v>
      </c>
      <c r="Q30" s="37"/>
      <c r="R30" s="37">
        <v>2</v>
      </c>
      <c r="S30" s="37">
        <v>1</v>
      </c>
      <c r="T30" s="37">
        <v>1</v>
      </c>
      <c r="U30" s="37"/>
      <c r="V30" s="37">
        <v>0</v>
      </c>
      <c r="W30" s="37">
        <v>0</v>
      </c>
      <c r="X30" s="37">
        <v>0</v>
      </c>
      <c r="Y30" s="37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37">
        <v>30</v>
      </c>
      <c r="C31" s="37">
        <v>20</v>
      </c>
      <c r="D31" s="37">
        <v>10</v>
      </c>
      <c r="E31" s="37"/>
      <c r="F31" s="37">
        <v>1</v>
      </c>
      <c r="G31" s="37">
        <v>1</v>
      </c>
      <c r="H31" s="37">
        <v>0</v>
      </c>
      <c r="I31" s="37"/>
      <c r="J31" s="37">
        <v>6</v>
      </c>
      <c r="K31" s="37">
        <v>3</v>
      </c>
      <c r="L31" s="37">
        <v>3</v>
      </c>
      <c r="M31" s="37"/>
      <c r="N31" s="37">
        <v>13</v>
      </c>
      <c r="O31" s="37">
        <v>10</v>
      </c>
      <c r="P31" s="37">
        <v>3</v>
      </c>
      <c r="Q31" s="37"/>
      <c r="R31" s="37">
        <v>10</v>
      </c>
      <c r="S31" s="37">
        <v>6</v>
      </c>
      <c r="T31" s="37">
        <v>4</v>
      </c>
      <c r="U31" s="37"/>
      <c r="V31" s="37">
        <v>0</v>
      </c>
      <c r="W31" s="37">
        <v>0</v>
      </c>
      <c r="X31" s="37">
        <v>0</v>
      </c>
      <c r="Y31" s="37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37">
        <v>13</v>
      </c>
      <c r="C32" s="37">
        <v>6</v>
      </c>
      <c r="D32" s="37">
        <v>7</v>
      </c>
      <c r="E32" s="37"/>
      <c r="F32" s="37">
        <v>0</v>
      </c>
      <c r="G32" s="37">
        <v>0</v>
      </c>
      <c r="H32" s="37">
        <v>0</v>
      </c>
      <c r="I32" s="37"/>
      <c r="J32" s="37">
        <v>2</v>
      </c>
      <c r="K32" s="37">
        <v>1</v>
      </c>
      <c r="L32" s="37">
        <v>1</v>
      </c>
      <c r="M32" s="37"/>
      <c r="N32" s="37">
        <v>7</v>
      </c>
      <c r="O32" s="37">
        <v>4</v>
      </c>
      <c r="P32" s="37">
        <v>3</v>
      </c>
      <c r="Q32" s="37"/>
      <c r="R32" s="37">
        <v>3</v>
      </c>
      <c r="S32" s="37">
        <v>0</v>
      </c>
      <c r="T32" s="37">
        <v>3</v>
      </c>
      <c r="U32" s="37"/>
      <c r="V32" s="37">
        <v>0</v>
      </c>
      <c r="W32" s="37">
        <v>0</v>
      </c>
      <c r="X32" s="37">
        <v>0</v>
      </c>
      <c r="Y32" s="37"/>
      <c r="Z32" s="37">
        <v>1</v>
      </c>
      <c r="AA32" s="37">
        <v>1</v>
      </c>
      <c r="AB32" s="37">
        <v>0</v>
      </c>
    </row>
    <row r="33" spans="1:28" ht="15.95" customHeight="1" x14ac:dyDescent="0.25">
      <c r="A33" s="53" t="s">
        <v>479</v>
      </c>
      <c r="B33" s="37">
        <v>23</v>
      </c>
      <c r="C33" s="37">
        <v>17</v>
      </c>
      <c r="D33" s="37">
        <v>6</v>
      </c>
      <c r="E33" s="37"/>
      <c r="F33" s="37">
        <v>4</v>
      </c>
      <c r="G33" s="37">
        <v>3</v>
      </c>
      <c r="H33" s="37">
        <v>1</v>
      </c>
      <c r="I33" s="37"/>
      <c r="J33" s="37">
        <v>12</v>
      </c>
      <c r="K33" s="37">
        <v>10</v>
      </c>
      <c r="L33" s="37">
        <v>2</v>
      </c>
      <c r="M33" s="37"/>
      <c r="N33" s="37">
        <v>5</v>
      </c>
      <c r="O33" s="37">
        <v>3</v>
      </c>
      <c r="P33" s="37">
        <v>2</v>
      </c>
      <c r="Q33" s="37"/>
      <c r="R33" s="37">
        <v>1</v>
      </c>
      <c r="S33" s="37">
        <v>1</v>
      </c>
      <c r="T33" s="37">
        <v>0</v>
      </c>
      <c r="U33" s="37"/>
      <c r="V33" s="37">
        <v>1</v>
      </c>
      <c r="W33" s="37">
        <v>0</v>
      </c>
      <c r="X33" s="37">
        <v>1</v>
      </c>
      <c r="Y33" s="37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18</v>
      </c>
      <c r="C34" s="37">
        <v>11</v>
      </c>
      <c r="D34" s="37">
        <v>7</v>
      </c>
      <c r="E34" s="37"/>
      <c r="F34" s="37">
        <v>4</v>
      </c>
      <c r="G34" s="37">
        <v>2</v>
      </c>
      <c r="H34" s="37">
        <v>2</v>
      </c>
      <c r="I34" s="37"/>
      <c r="J34" s="37">
        <v>4</v>
      </c>
      <c r="K34" s="37">
        <v>3</v>
      </c>
      <c r="L34" s="37">
        <v>1</v>
      </c>
      <c r="M34" s="37"/>
      <c r="N34" s="37">
        <v>5</v>
      </c>
      <c r="O34" s="37">
        <v>2</v>
      </c>
      <c r="P34" s="37">
        <v>3</v>
      </c>
      <c r="Q34" s="37"/>
      <c r="R34" s="37">
        <v>1</v>
      </c>
      <c r="S34" s="37">
        <v>1</v>
      </c>
      <c r="T34" s="37">
        <v>0</v>
      </c>
      <c r="U34" s="37"/>
      <c r="V34" s="37">
        <v>2</v>
      </c>
      <c r="W34" s="37">
        <v>2</v>
      </c>
      <c r="X34" s="37">
        <v>0</v>
      </c>
      <c r="Y34" s="37"/>
      <c r="Z34" s="37">
        <v>2</v>
      </c>
      <c r="AA34" s="37">
        <v>1</v>
      </c>
      <c r="AB34" s="37">
        <v>1</v>
      </c>
    </row>
    <row r="35" spans="1:28" ht="15.95" customHeight="1" x14ac:dyDescent="0.25">
      <c r="A35" s="53" t="s">
        <v>70</v>
      </c>
      <c r="B35" s="37">
        <v>14</v>
      </c>
      <c r="C35" s="37">
        <v>9</v>
      </c>
      <c r="D35" s="37">
        <v>5</v>
      </c>
      <c r="E35" s="37"/>
      <c r="F35" s="37">
        <v>3</v>
      </c>
      <c r="G35" s="37">
        <v>2</v>
      </c>
      <c r="H35" s="37">
        <v>1</v>
      </c>
      <c r="I35" s="37"/>
      <c r="J35" s="37">
        <v>4</v>
      </c>
      <c r="K35" s="37">
        <v>2</v>
      </c>
      <c r="L35" s="37">
        <v>2</v>
      </c>
      <c r="M35" s="37"/>
      <c r="N35" s="37">
        <v>2</v>
      </c>
      <c r="O35" s="37">
        <v>1</v>
      </c>
      <c r="P35" s="37">
        <v>1</v>
      </c>
      <c r="Q35" s="37"/>
      <c r="R35" s="37">
        <v>1</v>
      </c>
      <c r="S35" s="37">
        <v>1</v>
      </c>
      <c r="T35" s="37">
        <v>0</v>
      </c>
      <c r="U35" s="37"/>
      <c r="V35" s="37">
        <v>2</v>
      </c>
      <c r="W35" s="37">
        <v>2</v>
      </c>
      <c r="X35" s="37">
        <v>0</v>
      </c>
      <c r="Y35" s="37"/>
      <c r="Z35" s="37">
        <v>2</v>
      </c>
      <c r="AA35" s="37">
        <v>1</v>
      </c>
      <c r="AB35" s="37">
        <v>1</v>
      </c>
    </row>
    <row r="36" spans="1:28" ht="15.95" customHeight="1" x14ac:dyDescent="0.25">
      <c r="A36" s="53" t="s">
        <v>71</v>
      </c>
      <c r="B36" s="37">
        <v>19</v>
      </c>
      <c r="C36" s="37">
        <v>14</v>
      </c>
      <c r="D36" s="37">
        <v>5</v>
      </c>
      <c r="E36" s="37"/>
      <c r="F36" s="37">
        <v>2</v>
      </c>
      <c r="G36" s="37">
        <v>2</v>
      </c>
      <c r="H36" s="37">
        <v>0</v>
      </c>
      <c r="I36" s="37"/>
      <c r="J36" s="37">
        <v>7</v>
      </c>
      <c r="K36" s="37">
        <v>5</v>
      </c>
      <c r="L36" s="37">
        <v>2</v>
      </c>
      <c r="M36" s="37"/>
      <c r="N36" s="37">
        <v>3</v>
      </c>
      <c r="O36" s="37">
        <v>1</v>
      </c>
      <c r="P36" s="37">
        <v>2</v>
      </c>
      <c r="Q36" s="37"/>
      <c r="R36" s="37">
        <v>4</v>
      </c>
      <c r="S36" s="37">
        <v>4</v>
      </c>
      <c r="T36" s="37">
        <v>0</v>
      </c>
      <c r="U36" s="37"/>
      <c r="V36" s="37">
        <v>1</v>
      </c>
      <c r="W36" s="37">
        <v>1</v>
      </c>
      <c r="X36" s="37">
        <v>0</v>
      </c>
      <c r="Y36" s="37"/>
      <c r="Z36" s="37">
        <v>2</v>
      </c>
      <c r="AA36" s="37">
        <v>1</v>
      </c>
      <c r="AB36" s="37">
        <v>1</v>
      </c>
    </row>
    <row r="37" spans="1:28" ht="15.95" customHeight="1" thickBot="1" x14ac:dyDescent="0.3">
      <c r="A37" s="49" t="s">
        <v>72</v>
      </c>
      <c r="B37" s="37">
        <v>45</v>
      </c>
      <c r="C37" s="37">
        <v>20</v>
      </c>
      <c r="D37" s="37">
        <v>25</v>
      </c>
      <c r="E37" s="37"/>
      <c r="F37" s="37">
        <v>1</v>
      </c>
      <c r="G37" s="37">
        <v>1</v>
      </c>
      <c r="H37" s="37">
        <v>0</v>
      </c>
      <c r="I37" s="37"/>
      <c r="J37" s="37">
        <v>3</v>
      </c>
      <c r="K37" s="37">
        <v>2</v>
      </c>
      <c r="L37" s="37">
        <v>1</v>
      </c>
      <c r="M37" s="37"/>
      <c r="N37" s="37">
        <v>18</v>
      </c>
      <c r="O37" s="37">
        <v>9</v>
      </c>
      <c r="P37" s="37">
        <v>9</v>
      </c>
      <c r="Q37" s="37"/>
      <c r="R37" s="37">
        <v>10</v>
      </c>
      <c r="S37" s="37">
        <v>5</v>
      </c>
      <c r="T37" s="37">
        <v>5</v>
      </c>
      <c r="U37" s="37"/>
      <c r="V37" s="37">
        <v>9</v>
      </c>
      <c r="W37" s="37">
        <v>3</v>
      </c>
      <c r="X37" s="37">
        <v>6</v>
      </c>
      <c r="Y37" s="37"/>
      <c r="Z37" s="37">
        <v>4</v>
      </c>
      <c r="AA37" s="37">
        <v>0</v>
      </c>
      <c r="AB37" s="37">
        <v>4</v>
      </c>
    </row>
    <row r="38" spans="1:28" ht="15" customHeight="1" x14ac:dyDescent="0.25">
      <c r="A38" s="257" t="s">
        <v>565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C2:AD3"/>
    <mergeCell ref="A2:AB2"/>
    <mergeCell ref="A3:AB3"/>
    <mergeCell ref="A1:AB1"/>
    <mergeCell ref="A39:AB39"/>
    <mergeCell ref="A38:AB38"/>
    <mergeCell ref="V7:X7"/>
    <mergeCell ref="Z7:AB7"/>
    <mergeCell ref="A4:AB4"/>
    <mergeCell ref="A5:AB5"/>
    <mergeCell ref="A7:A8"/>
    <mergeCell ref="B7:D7"/>
    <mergeCell ref="F7:H7"/>
    <mergeCell ref="J7:L7"/>
    <mergeCell ref="N7:P7"/>
    <mergeCell ref="R7:T7"/>
  </mergeCells>
  <hyperlinks>
    <hyperlink ref="AD2" r:id="rId1" location="INDICE!A1"/>
    <hyperlink ref="AD2:AE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0"/>
  <sheetViews>
    <sheetView showGridLines="0" zoomScale="95" zoomScaleNormal="95" zoomScaleSheetLayoutView="100" workbookViewId="0">
      <selection activeCell="A39" sqref="A39:AB39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198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75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32</v>
      </c>
      <c r="G7" s="256"/>
      <c r="H7" s="256"/>
      <c r="I7" s="111"/>
      <c r="J7" s="256" t="s">
        <v>33</v>
      </c>
      <c r="K7" s="256"/>
      <c r="L7" s="256"/>
      <c r="M7" s="111"/>
      <c r="N7" s="256" t="s">
        <v>34</v>
      </c>
      <c r="O7" s="256"/>
      <c r="P7" s="256"/>
      <c r="Q7" s="111"/>
      <c r="R7" s="256" t="s">
        <v>35</v>
      </c>
      <c r="S7" s="256"/>
      <c r="T7" s="256"/>
      <c r="U7" s="111"/>
      <c r="V7" s="256" t="s">
        <v>36</v>
      </c>
      <c r="W7" s="256"/>
      <c r="X7" s="256"/>
      <c r="Y7" s="111"/>
      <c r="Z7" s="256" t="s">
        <v>37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+'C23'!B9/('C19'!B9+'C21'!B9+'C23'!B9)*100</f>
        <v>0.20471165214345144</v>
      </c>
      <c r="C9" s="191">
        <f>+'C23'!C9/('C19'!C9+'C21'!C9+'C23'!C9)*100</f>
        <v>0.23557778326843939</v>
      </c>
      <c r="D9" s="191">
        <f>+'C23'!D9/('C19'!D9+'C21'!D9+'C23'!D9)*100</f>
        <v>0.17207362228488543</v>
      </c>
      <c r="E9" s="191"/>
      <c r="F9" s="191">
        <f>+'C23'!F9/('C19'!F9+'C21'!F9+'C23'!F9)*100</f>
        <v>0.35854843905376826</v>
      </c>
      <c r="G9" s="191">
        <f>+'C23'!G9/('C19'!G9+'C21'!G9+'C23'!G9)*100</f>
        <v>0.43215448155137992</v>
      </c>
      <c r="H9" s="191">
        <f>+'C23'!H9/('C19'!H9+'C21'!H9+'C23'!H9)*100</f>
        <v>0.28130202652276248</v>
      </c>
      <c r="I9" s="191"/>
      <c r="J9" s="191">
        <f>+'C23'!J9/('C19'!J9+'C21'!J9+'C23'!J9)*100</f>
        <v>0.2642338608739187</v>
      </c>
      <c r="K9" s="191">
        <f>+'C23'!K9/('C19'!K9+'C21'!K9+'C23'!K9)*100</f>
        <v>0.29520095330950058</v>
      </c>
      <c r="L9" s="191">
        <f>+'C23'!L9/('C19'!L9+'C21'!L9+'C23'!L9)*100</f>
        <v>0.23154765307872621</v>
      </c>
      <c r="M9" s="191"/>
      <c r="N9" s="191">
        <f>+'C23'!N9/('C19'!N9+'C21'!N9+'C23'!N9)*100</f>
        <v>0.24448193932715814</v>
      </c>
      <c r="O9" s="191">
        <f>+'C23'!O9/('C19'!O9+'C21'!O9+'C23'!O9)*100</f>
        <v>0.27970786067884656</v>
      </c>
      <c r="P9" s="191">
        <f>+'C23'!P9/('C19'!P9+'C21'!P9+'C23'!P9)*100</f>
        <v>0.20676870424945337</v>
      </c>
      <c r="Q9" s="191"/>
      <c r="R9" s="191">
        <f>+'C23'!R9/('C19'!R9+'C21'!R9+'C23'!R9)*100</f>
        <v>0.14955260956629743</v>
      </c>
      <c r="S9" s="191">
        <f>+'C23'!S9/('C19'!S9+'C21'!S9+'C23'!S9)*100</f>
        <v>0.16624485137214035</v>
      </c>
      <c r="T9" s="191">
        <f>+'C23'!T9/('C19'!T9+'C21'!T9+'C23'!T9)*100</f>
        <v>0.13212435233160622</v>
      </c>
      <c r="U9" s="191"/>
      <c r="V9" s="191">
        <f>+'C23'!V9/('C19'!V9+'C21'!V9+'C23'!V9)*100</f>
        <v>9.7179069544627086E-2</v>
      </c>
      <c r="W9" s="191">
        <f>+'C23'!W9/('C19'!W9+'C21'!W9+'C23'!W9)*100</f>
        <v>0.10095106529939961</v>
      </c>
      <c r="X9" s="191">
        <f>+'C23'!X9/('C19'!X9+'C21'!X9+'C23'!X9)*100</f>
        <v>9.3170332307518561E-2</v>
      </c>
      <c r="Y9" s="191"/>
      <c r="Z9" s="191">
        <f>+'C23'!Z9/('C19'!Z9+'C21'!Z9+'C23'!Z9)*100</f>
        <v>0.11701569624339266</v>
      </c>
      <c r="AA9" s="191">
        <f>+'C23'!AA9/('C19'!AA9+'C21'!AA9+'C23'!AA9)*100</f>
        <v>0.14373072701615011</v>
      </c>
      <c r="AB9" s="191">
        <f>+'C23'!AB9/('C19'!AB9+'C21'!AB9+'C23'!AB9)*100</f>
        <v>8.8684422026993323E-2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+'C23'!B11/('C19'!B11+'C21'!B11+'C23'!B11)*100</f>
        <v>0.35703981534910562</v>
      </c>
      <c r="C11" s="99">
        <f>+'C23'!C11/('C19'!C11+'C21'!C11+'C23'!C11)*100</f>
        <v>0.44560758240203707</v>
      </c>
      <c r="D11" s="99">
        <f>+'C23'!D11/('C19'!D11+'C21'!D11+'C23'!D11)*100</f>
        <v>0.26490066225165565</v>
      </c>
      <c r="E11" s="99"/>
      <c r="F11" s="99">
        <f>+'C23'!F11/('C19'!F11+'C21'!F11+'C23'!F11)*100</f>
        <v>1.2974976830398517</v>
      </c>
      <c r="G11" s="99">
        <f>+'C23'!G11/('C19'!G11+'C21'!G11+'C23'!G11)*100</f>
        <v>1.7511520737327189</v>
      </c>
      <c r="H11" s="99">
        <f>+'C23'!H11/('C19'!H11+'C21'!H11+'C23'!H11)*100</f>
        <v>0.83876980428704562</v>
      </c>
      <c r="I11" s="99"/>
      <c r="J11" s="99">
        <f>+'C23'!J11/('C19'!J11+'C21'!J11+'C23'!J11)*100</f>
        <v>0.26875699888017918</v>
      </c>
      <c r="K11" s="99">
        <f>+'C23'!K11/('C19'!K11+'C21'!K11+'C23'!K11)*100</f>
        <v>0.38626609442060084</v>
      </c>
      <c r="L11" s="99">
        <f>+'C23'!L11/('C19'!L11+'C21'!L11+'C23'!L11)*100</f>
        <v>0.14051522248243559</v>
      </c>
      <c r="M11" s="99"/>
      <c r="N11" s="99">
        <f>+'C23'!N11/('C19'!N11+'C21'!N11+'C23'!N11)*100</f>
        <v>0.22518296115593919</v>
      </c>
      <c r="O11" s="99">
        <f>+'C23'!O11/('C19'!O11+'C21'!O11+'C23'!O11)*100</f>
        <v>0.22230455724342349</v>
      </c>
      <c r="P11" s="99">
        <f>+'C23'!P11/('C19'!P11+'C21'!P11+'C23'!P11)*100</f>
        <v>0.22813688212927757</v>
      </c>
      <c r="Q11" s="99"/>
      <c r="R11" s="3">
        <f>+'C23'!R11/('C19'!R11+'C21'!R11+'C23'!R11)*100</f>
        <v>4.3066322136089581E-2</v>
      </c>
      <c r="S11" s="99">
        <f>+'C23'!S11/('C19'!S11+'C21'!S11+'C23'!S11)*100</f>
        <v>0</v>
      </c>
      <c r="T11" s="99">
        <f>+'C23'!T11/('C19'!T11+'C21'!T11+'C23'!T11)*100</f>
        <v>8.6880973066898348E-2</v>
      </c>
      <c r="U11" s="99"/>
      <c r="V11" s="99">
        <f>+'C23'!V11/('C19'!V11+'C21'!V11+'C23'!V11)*100</f>
        <v>0.20398912058023572</v>
      </c>
      <c r="W11" s="99">
        <f>+'C23'!W11/('C19'!W11+'C21'!W11+'C23'!W11)*100</f>
        <v>0.1779359430604982</v>
      </c>
      <c r="X11" s="99">
        <f>+'C23'!X11/('C19'!X11+'C21'!X11+'C23'!X11)*100</f>
        <v>0.23105360443622922</v>
      </c>
      <c r="Y11" s="99"/>
      <c r="Z11" s="99">
        <f>+'C23'!Z11/('C19'!Z11+'C21'!Z11+'C23'!Z11)*100</f>
        <v>0.17536168347216133</v>
      </c>
      <c r="AA11" s="99">
        <f>+'C23'!AA11/('C19'!AA11+'C21'!AA11+'C23'!AA11)*100</f>
        <v>0.2554278416347382</v>
      </c>
      <c r="AB11" s="99">
        <f>+'C23'!AB11/('C19'!AB11+'C21'!AB11+'C23'!AB11)*100</f>
        <v>9.0375056484410313E-2</v>
      </c>
    </row>
    <row r="12" spans="1:31" ht="15.95" customHeight="1" x14ac:dyDescent="0.25">
      <c r="A12" s="53" t="s">
        <v>48</v>
      </c>
      <c r="B12" s="99">
        <f>+'C23'!B12/('C19'!B12+'C21'!B12+'C23'!B12)*100</f>
        <v>0.1790443507777239</v>
      </c>
      <c r="C12" s="99">
        <f>+'C23'!C12/('C19'!C12+'C21'!C12+'C23'!C12)*100</f>
        <v>0.21293780747485133</v>
      </c>
      <c r="D12" s="99">
        <f>+'C23'!D12/('C19'!D12+'C21'!D12+'C23'!D12)*100</f>
        <v>0.14404852160727824</v>
      </c>
      <c r="E12" s="99"/>
      <c r="F12" s="99">
        <f>+'C23'!F12/('C19'!F12+'C21'!F12+'C23'!F12)*100</f>
        <v>0.50468637346791634</v>
      </c>
      <c r="G12" s="99">
        <f>+'C23'!G12/('C19'!G12+'C21'!G12+'C23'!G12)*100</f>
        <v>0.57553956834532372</v>
      </c>
      <c r="H12" s="99">
        <f>+'C23'!H12/('C19'!H12+'C21'!H12+'C23'!H12)*100</f>
        <v>0.43352601156069359</v>
      </c>
      <c r="I12" s="99"/>
      <c r="J12" s="99">
        <f>+'C23'!J12/('C19'!J12+'C21'!J12+'C23'!J12)*100</f>
        <v>0.12007684918347744</v>
      </c>
      <c r="K12" s="99">
        <f>+'C23'!K12/('C19'!K12+'C21'!K12+'C23'!K12)*100</f>
        <v>0.18621973929236499</v>
      </c>
      <c r="L12" s="3">
        <f>+'C23'!L12/('C19'!L12+'C21'!L12+'C23'!L12)*100</f>
        <v>4.96031746031746E-2</v>
      </c>
      <c r="M12" s="99"/>
      <c r="N12" s="99">
        <f>+'C23'!N12/('C19'!N12+'C21'!N12+'C23'!N12)*100</f>
        <v>0.21555947481873408</v>
      </c>
      <c r="O12" s="99">
        <f>+'C23'!O12/('C19'!O12+'C21'!O12+'C23'!O12)*100</f>
        <v>0.23059185242121444</v>
      </c>
      <c r="P12" s="99">
        <f>+'C23'!P12/('C19'!P12+'C21'!P12+'C23'!P12)*100</f>
        <v>0.19992003198720512</v>
      </c>
      <c r="Q12" s="99"/>
      <c r="R12" s="99">
        <f>+'C23'!R12/('C19'!R12+'C21'!R12+'C23'!R12)*100</f>
        <v>0.13192612137203166</v>
      </c>
      <c r="S12" s="99">
        <f>+'C23'!S12/('C19'!S12+'C21'!S12+'C23'!S12)*100</f>
        <v>8.6805555555555552E-2</v>
      </c>
      <c r="T12" s="99">
        <f>+'C23'!T12/('C19'!T12+'C21'!T12+'C23'!T12)*100</f>
        <v>0.17825311942959002</v>
      </c>
      <c r="U12" s="99"/>
      <c r="V12" s="99">
        <f>+'C23'!V12/('C19'!V12+'C21'!V12+'C23'!V12)*100</f>
        <v>9.1178481878276735E-2</v>
      </c>
      <c r="W12" s="99">
        <f>+'C23'!W12/('C19'!W12+'C21'!W12+'C23'!W12)*100</f>
        <v>0.1797752808988764</v>
      </c>
      <c r="X12" s="99">
        <f>+'C23'!X12/('C19'!X12+'C21'!X12+'C23'!X12)*100</f>
        <v>0</v>
      </c>
      <c r="Y12" s="99"/>
      <c r="Z12" s="3">
        <f>+'C23'!Z12/('C19'!Z12+'C21'!Z12+'C23'!Z12)*100</f>
        <v>2.2492127755285651E-2</v>
      </c>
      <c r="AA12" s="3">
        <f>+'C23'!AA12/('C19'!AA12+'C21'!AA12+'C23'!AA12)*100</f>
        <v>4.4345898004434586E-2</v>
      </c>
      <c r="AB12" s="99">
        <f>+'C23'!AB12/('C19'!AB12+'C21'!AB12+'C23'!AB12)*100</f>
        <v>0</v>
      </c>
    </row>
    <row r="13" spans="1:31" ht="15.95" customHeight="1" x14ac:dyDescent="0.25">
      <c r="A13" s="53" t="s">
        <v>49</v>
      </c>
      <c r="B13" s="99">
        <f>+'C23'!B13/('C19'!B13+'C21'!B13+'C23'!B13)*100</f>
        <v>0.20124773596297041</v>
      </c>
      <c r="C13" s="99">
        <f>+'C23'!C13/('C19'!C13+'C21'!C13+'C23'!C13)*100</f>
        <v>0.21837466853844956</v>
      </c>
      <c r="D13" s="99">
        <f>+'C23'!D13/('C19'!D13+'C21'!D13+'C23'!D13)*100</f>
        <v>0.18298261665141813</v>
      </c>
      <c r="E13" s="99"/>
      <c r="F13" s="99">
        <f>+'C23'!F13/('C19'!F13+'C21'!F13+'C23'!F13)*100</f>
        <v>0.3926701570680628</v>
      </c>
      <c r="G13" s="99">
        <f>+'C23'!G13/('C19'!G13+'C21'!G13+'C23'!G13)*100</f>
        <v>0.44620723847297966</v>
      </c>
      <c r="H13" s="99">
        <f>+'C23'!H13/('C19'!H13+'C21'!H13+'C23'!H13)*100</f>
        <v>0.33277870216306155</v>
      </c>
      <c r="I13" s="99"/>
      <c r="J13" s="3">
        <f>+'C23'!J13/('C19'!J13+'C21'!J13+'C23'!J13)*100</f>
        <v>2.5157232704402514E-2</v>
      </c>
      <c r="K13" s="99">
        <f>+'C23'!K13/('C19'!K13+'C21'!K13+'C23'!K13)*100</f>
        <v>0</v>
      </c>
      <c r="L13" s="99">
        <f>+'C23'!L13/('C19'!L13+'C21'!L13+'C23'!L13)*100</f>
        <v>5.091649694501018E-2</v>
      </c>
      <c r="M13" s="99"/>
      <c r="N13" s="99">
        <f>+'C23'!N13/('C19'!N13+'C21'!N13+'C23'!N13)*100</f>
        <v>0.14687368862778011</v>
      </c>
      <c r="O13" s="99">
        <f>+'C23'!O13/('C19'!O13+'C21'!O13+'C23'!O13)*100</f>
        <v>0.19976028765481421</v>
      </c>
      <c r="P13" s="99">
        <f>+'C23'!P13/('C19'!P13+'C21'!P13+'C23'!P13)*100</f>
        <v>8.8378258948298719E-2</v>
      </c>
      <c r="Q13" s="99"/>
      <c r="R13" s="99">
        <f>+'C23'!R13/('C19'!R13+'C21'!R13+'C23'!R13)*100</f>
        <v>0.11734334663224597</v>
      </c>
      <c r="S13" s="99">
        <f>+'C23'!S13/('C19'!S13+'C21'!S13+'C23'!S13)*100</f>
        <v>9.1324200913242004E-2</v>
      </c>
      <c r="T13" s="99">
        <f>+'C23'!T13/('C19'!T13+'C21'!T13+'C23'!T13)*100</f>
        <v>0.14485755673587639</v>
      </c>
      <c r="U13" s="99"/>
      <c r="V13" s="3">
        <f>+'C23'!V13/('C19'!V13+'C21'!V13+'C23'!V13)*100</f>
        <v>4.9333991119881605E-2</v>
      </c>
      <c r="W13" s="99">
        <f>+'C23'!W13/('C19'!W13+'C21'!W13+'C23'!W13)*100</f>
        <v>0</v>
      </c>
      <c r="X13" s="99">
        <f>+'C23'!X13/('C19'!X13+'C21'!X13+'C23'!X13)*100</f>
        <v>0.10075566750629722</v>
      </c>
      <c r="Y13" s="99"/>
      <c r="Z13" s="99">
        <f>+'C23'!Z13/('C19'!Z13+'C21'!Z13+'C23'!Z13)*100</f>
        <v>0.5039052658100277</v>
      </c>
      <c r="AA13" s="99">
        <f>+'C23'!AA13/('C19'!AA13+'C21'!AA13+'C23'!AA13)*100</f>
        <v>0.59055118110236215</v>
      </c>
      <c r="AB13" s="99">
        <f>+'C23'!AB13/('C19'!AB13+'C21'!AB13+'C23'!AB13)*100</f>
        <v>0.41300980898296336</v>
      </c>
    </row>
    <row r="14" spans="1:31" ht="15.95" customHeight="1" x14ac:dyDescent="0.25">
      <c r="A14" s="53" t="s">
        <v>50</v>
      </c>
      <c r="B14" s="99">
        <f>+'C23'!B14/('C19'!B14+'C21'!B14+'C23'!B14)*100</f>
        <v>0.18944417080286438</v>
      </c>
      <c r="C14" s="99">
        <f>+'C23'!C14/('C19'!C14+'C21'!C14+'C23'!C14)*100</f>
        <v>0.20014825796886584</v>
      </c>
      <c r="D14" s="99">
        <f>+'C23'!D14/('C19'!D14+'C21'!D14+'C23'!D14)*100</f>
        <v>0.17825311942959002</v>
      </c>
      <c r="E14" s="99"/>
      <c r="F14" s="99">
        <f>+'C23'!F14/('C19'!F14+'C21'!F14+'C23'!F14)*100</f>
        <v>0.842627013630731</v>
      </c>
      <c r="G14" s="99">
        <f>+'C23'!G14/('C19'!G14+'C21'!G14+'C23'!G14)*100</f>
        <v>1.0551558752997603</v>
      </c>
      <c r="H14" s="99">
        <f>+'C23'!H14/('C19'!H14+'C21'!H14+'C23'!H14)*100</f>
        <v>0.61538461538461542</v>
      </c>
      <c r="I14" s="99"/>
      <c r="J14" s="99">
        <f>+'C23'!J14/('C19'!J14+'C21'!J14+'C23'!J14)*100</f>
        <v>7.090522335145355E-2</v>
      </c>
      <c r="K14" s="99">
        <f>+'C23'!K14/('C19'!K14+'C21'!K14+'C23'!K14)*100</f>
        <v>0</v>
      </c>
      <c r="L14" s="99">
        <f>+'C23'!L14/('C19'!L14+'C21'!L14+'C23'!L14)*100</f>
        <v>0.1413094677343382</v>
      </c>
      <c r="M14" s="99"/>
      <c r="N14" s="99">
        <f>+'C23'!N14/('C19'!N14+'C21'!N14+'C23'!N14)*100</f>
        <v>9.8058442831927828E-2</v>
      </c>
      <c r="O14" s="99">
        <f>+'C23'!O14/('C19'!O14+'C21'!O14+'C23'!O14)*100</f>
        <v>0.11333585190782018</v>
      </c>
      <c r="P14" s="99">
        <f>+'C23'!P14/('C19'!P14+'C21'!P14+'C23'!P14)*100</f>
        <v>8.1566068515497553E-2</v>
      </c>
      <c r="Q14" s="99"/>
      <c r="R14" s="3">
        <f>+'C23'!R14/('C19'!R14+'C21'!R14+'C23'!R14)*100</f>
        <v>2.2007042253521129E-2</v>
      </c>
      <c r="S14" s="99">
        <f>+'C23'!S14/('C19'!S14+'C21'!S14+'C23'!S14)*100</f>
        <v>0</v>
      </c>
      <c r="T14" s="3">
        <f>+'C23'!T14/('C19'!T14+'C21'!T14+'C23'!T14)*100</f>
        <v>4.5024763619990991E-2</v>
      </c>
      <c r="U14" s="99"/>
      <c r="V14" s="99">
        <f>+'C23'!V14/('C19'!V14+'C21'!V14+'C23'!V14)*100</f>
        <v>7.1770334928229665E-2</v>
      </c>
      <c r="W14" s="3">
        <f>+'C23'!W14/('C19'!W14+'C21'!W14+'C23'!W14)*100</f>
        <v>4.7147571900047147E-2</v>
      </c>
      <c r="X14" s="99">
        <f>+'C23'!X14/('C19'!X14+'C21'!X14+'C23'!X14)*100</f>
        <v>9.7134531325886342E-2</v>
      </c>
      <c r="Y14" s="99"/>
      <c r="Z14" s="99">
        <f>+'C23'!Z14/('C19'!Z14+'C21'!Z14+'C23'!Z14)*100</f>
        <v>9.2936802973977689E-2</v>
      </c>
      <c r="AA14" s="3">
        <f>+'C23'!AA14/('C19'!AA14+'C21'!AA14+'C23'!AA14)*100</f>
        <v>4.5330915684496827E-2</v>
      </c>
      <c r="AB14" s="99">
        <f>+'C23'!AB14/('C19'!AB14+'C21'!AB14+'C23'!AB14)*100</f>
        <v>0.14299332697807435</v>
      </c>
    </row>
    <row r="15" spans="1:31" ht="15.95" customHeight="1" x14ac:dyDescent="0.25">
      <c r="A15" s="53" t="s">
        <v>51</v>
      </c>
      <c r="B15" s="99">
        <f>+'C23'!B15/('C19'!B15+'C21'!B15+'C23'!B15)*100</f>
        <v>0.13340003335000833</v>
      </c>
      <c r="C15" s="99">
        <f>+'C23'!C15/('C19'!C15+'C21'!C15+'C23'!C15)*100</f>
        <v>0.12865873271148279</v>
      </c>
      <c r="D15" s="99">
        <f>+'C23'!D15/('C19'!D15+'C21'!D15+'C23'!D15)*100</f>
        <v>0.13850415512465375</v>
      </c>
      <c r="E15" s="99"/>
      <c r="F15" s="99">
        <f>+'C23'!F15/('C19'!F15+'C21'!F15+'C23'!F15)*100</f>
        <v>0.22271714922048996</v>
      </c>
      <c r="G15" s="99">
        <f>+'C23'!G15/('C19'!G15+'C21'!G15+'C23'!G15)*100</f>
        <v>0.42918454935622319</v>
      </c>
      <c r="H15" s="99">
        <f>+'C23'!H15/('C19'!H15+'C21'!H15+'C23'!H15)*100</f>
        <v>0</v>
      </c>
      <c r="I15" s="99"/>
      <c r="J15" s="99">
        <f>+'C23'!J15/('C19'!J15+'C21'!J15+'C23'!J15)*100</f>
        <v>0.4206098843322818</v>
      </c>
      <c r="K15" s="99">
        <f>+'C23'!K15/('C19'!K15+'C21'!K15+'C23'!K15)*100</f>
        <v>0.42194092827004215</v>
      </c>
      <c r="L15" s="99">
        <f>+'C23'!L15/('C19'!L15+'C21'!L15+'C23'!L15)*100</f>
        <v>0.41928721174004197</v>
      </c>
      <c r="M15" s="99"/>
      <c r="N15" s="99">
        <f>+'C23'!N15/('C19'!N15+'C21'!N15+'C23'!N15)*100</f>
        <v>0.17809439002671415</v>
      </c>
      <c r="O15" s="99">
        <f>+'C23'!O15/('C19'!O15+'C21'!O15+'C23'!O15)*100</f>
        <v>0</v>
      </c>
      <c r="P15" s="99">
        <f>+'C23'!P15/('C19'!P15+'C21'!P15+'C23'!P15)*100</f>
        <v>0.37664783427495291</v>
      </c>
      <c r="Q15" s="99"/>
      <c r="R15" s="99">
        <f>+'C23'!R15/('C19'!R15+'C21'!R15+'C23'!R15)*100</f>
        <v>0</v>
      </c>
      <c r="S15" s="99">
        <f>+'C23'!S15/('C19'!S15+'C21'!S15+'C23'!S15)*100</f>
        <v>0</v>
      </c>
      <c r="T15" s="99">
        <f>+'C23'!T15/('C19'!T15+'C21'!T15+'C23'!T15)*100</f>
        <v>0</v>
      </c>
      <c r="U15" s="99"/>
      <c r="V15" s="99">
        <f>+'C23'!V15/('C19'!V15+'C21'!V15+'C23'!V15)*100</f>
        <v>0</v>
      </c>
      <c r="W15" s="99">
        <f>+'C23'!W15/('C19'!W15+'C21'!W15+'C23'!W15)*100</f>
        <v>0</v>
      </c>
      <c r="X15" s="99">
        <f>+'C23'!X15/('C19'!X15+'C21'!X15+'C23'!X15)*100</f>
        <v>0</v>
      </c>
      <c r="Y15" s="99"/>
      <c r="Z15" s="99">
        <f>+'C23'!Z15/('C19'!Z15+'C21'!Z15+'C23'!Z15)*100</f>
        <v>0</v>
      </c>
      <c r="AA15" s="99">
        <f>+'C23'!AA15/('C19'!AA15+'C21'!AA15+'C23'!AA15)*100</f>
        <v>0</v>
      </c>
      <c r="AB15" s="99">
        <f>+'C23'!AB15/('C19'!AB15+'C21'!AB15+'C23'!AB15)*100</f>
        <v>0</v>
      </c>
    </row>
    <row r="16" spans="1:31" ht="15.95" customHeight="1" x14ac:dyDescent="0.25">
      <c r="A16" s="53" t="s">
        <v>52</v>
      </c>
      <c r="B16" s="99">
        <f>+'C23'!B16/('C19'!B16+'C21'!B16+'C23'!B16)*100</f>
        <v>8.5899299590326425E-2</v>
      </c>
      <c r="C16" s="99">
        <f>+'C23'!C16/('C19'!C16+'C21'!C16+'C23'!C16)*100</f>
        <v>0.10346611484738748</v>
      </c>
      <c r="D16" s="99">
        <f>+'C23'!D16/('C19'!D16+'C21'!D16+'C23'!D16)*100</f>
        <v>6.7549310997027837E-2</v>
      </c>
      <c r="E16" s="99"/>
      <c r="F16" s="99">
        <f>+'C23'!F16/('C19'!F16+'C21'!F16+'C23'!F16)*100</f>
        <v>0.20292207792207789</v>
      </c>
      <c r="G16" s="99">
        <f>+'C23'!G16/('C19'!G16+'C21'!G16+'C23'!G16)*100</f>
        <v>0.24193548387096775</v>
      </c>
      <c r="H16" s="99">
        <f>+'C23'!H16/('C19'!H16+'C21'!H16+'C23'!H16)*100</f>
        <v>0.16339869281045752</v>
      </c>
      <c r="I16" s="99"/>
      <c r="J16" s="99">
        <f>+'C23'!J16/('C19'!J16+'C21'!J16+'C23'!J16)*100</f>
        <v>0.22872827081427266</v>
      </c>
      <c r="K16" s="99">
        <f>+'C23'!K16/('C19'!K16+'C21'!K16+'C23'!K16)*100</f>
        <v>0.35555555555555557</v>
      </c>
      <c r="L16" s="99">
        <f>+'C23'!L16/('C19'!L16+'C21'!L16+'C23'!L16)*100</f>
        <v>9.4250706880301599E-2</v>
      </c>
      <c r="M16" s="99"/>
      <c r="N16" s="99">
        <f>+'C23'!N16/('C19'!N16+'C21'!N16+'C23'!N16)*100</f>
        <v>7.0646414694454249E-2</v>
      </c>
      <c r="O16" s="99">
        <f>+'C23'!O16/('C19'!O16+'C21'!O16+'C23'!O16)*100</f>
        <v>0</v>
      </c>
      <c r="P16" s="99">
        <f>+'C23'!P16/('C19'!P16+'C21'!P16+'C23'!P16)*100</f>
        <v>0.14903129657228018</v>
      </c>
      <c r="Q16" s="99"/>
      <c r="R16" s="3">
        <f>+'C23'!R16/('C19'!R16+'C21'!R16+'C23'!R16)*100</f>
        <v>3.7327360955580438E-2</v>
      </c>
      <c r="S16" s="99">
        <f>+'C23'!S16/('C19'!S16+'C21'!S16+'C23'!S16)*100</f>
        <v>7.3964497041420121E-2</v>
      </c>
      <c r="T16" s="99">
        <f>+'C23'!T16/('C19'!T16+'C21'!T16+'C23'!T16)*100</f>
        <v>0</v>
      </c>
      <c r="U16" s="99"/>
      <c r="V16" s="99">
        <f>+'C23'!V16/('C19'!V16+'C21'!V16+'C23'!V16)*100</f>
        <v>0</v>
      </c>
      <c r="W16" s="99">
        <f>+'C23'!W16/('C19'!W16+'C21'!W16+'C23'!W16)*100</f>
        <v>0</v>
      </c>
      <c r="X16" s="99">
        <f>+'C23'!X16/('C19'!X16+'C21'!X16+'C23'!X16)*100</f>
        <v>0</v>
      </c>
      <c r="Y16" s="99"/>
      <c r="Z16" s="99">
        <f>+'C23'!Z16/('C19'!Z16+'C21'!Z16+'C23'!Z16)*100</f>
        <v>0</v>
      </c>
      <c r="AA16" s="99">
        <f>+'C23'!AA16/('C19'!AA16+'C21'!AA16+'C23'!AA16)*100</f>
        <v>0</v>
      </c>
      <c r="AB16" s="99">
        <f>+'C23'!AB16/('C19'!AB16+'C21'!AB16+'C23'!AB16)*100</f>
        <v>0</v>
      </c>
    </row>
    <row r="17" spans="1:28" ht="15.95" customHeight="1" x14ac:dyDescent="0.25">
      <c r="A17" s="53" t="s">
        <v>53</v>
      </c>
      <c r="B17" s="99">
        <f>+'C23'!B17/('C19'!B17+'C21'!B17+'C23'!B17)*100</f>
        <v>2.7586206896551724E-2</v>
      </c>
      <c r="C17" s="99">
        <f>+'C23'!C17/('C19'!C17+'C21'!C17+'C23'!C17)*100</f>
        <v>0</v>
      </c>
      <c r="D17" s="99">
        <f>+'C23'!D17/('C19'!D17+'C21'!D17+'C23'!D17)*100</f>
        <v>5.6401579244218847E-2</v>
      </c>
      <c r="E17" s="99"/>
      <c r="F17" s="99">
        <f>+'C23'!F17/('C19'!F17+'C21'!F17+'C23'!F17)*100</f>
        <v>0.17825311942959002</v>
      </c>
      <c r="G17" s="99">
        <f>+'C23'!G17/('C19'!G17+'C21'!G17+'C23'!G17)*100</f>
        <v>0</v>
      </c>
      <c r="H17" s="99">
        <f>+'C23'!H17/('C19'!H17+'C21'!H17+'C23'!H17)*100</f>
        <v>0.37593984962406013</v>
      </c>
      <c r="I17" s="99"/>
      <c r="J17" s="99">
        <f>+'C23'!J17/('C19'!J17+'C21'!J17+'C23'!J17)*100</f>
        <v>0</v>
      </c>
      <c r="K17" s="99">
        <f>+'C23'!K17/('C19'!K17+'C21'!K17+'C23'!K17)*100</f>
        <v>0</v>
      </c>
      <c r="L17" s="99">
        <f>+'C23'!L17/('C19'!L17+'C21'!L17+'C23'!L17)*100</f>
        <v>0</v>
      </c>
      <c r="M17" s="99"/>
      <c r="N17" s="99">
        <f>+'C23'!N17/('C19'!N17+'C21'!N17+'C23'!N17)*100</f>
        <v>0</v>
      </c>
      <c r="O17" s="99">
        <f>+'C23'!O17/('C19'!O17+'C21'!O17+'C23'!O17)*100</f>
        <v>0</v>
      </c>
      <c r="P17" s="99">
        <f>+'C23'!P17/('C19'!P17+'C21'!P17+'C23'!P17)*100</f>
        <v>0</v>
      </c>
      <c r="Q17" s="99"/>
      <c r="R17" s="99">
        <f>+'C23'!R17/('C19'!R17+'C21'!R17+'C23'!R17)*100</f>
        <v>0</v>
      </c>
      <c r="S17" s="99">
        <f>+'C23'!S17/('C19'!S17+'C21'!S17+'C23'!S17)*100</f>
        <v>0</v>
      </c>
      <c r="T17" s="99">
        <f>+'C23'!T17/('C19'!T17+'C21'!T17+'C23'!T17)*100</f>
        <v>0</v>
      </c>
      <c r="U17" s="99"/>
      <c r="V17" s="99">
        <f>+'C23'!V17/('C19'!V17+'C21'!V17+'C23'!V17)*100</f>
        <v>0</v>
      </c>
      <c r="W17" s="99">
        <f>+'C23'!W17/('C19'!W17+'C21'!W17+'C23'!W17)*100</f>
        <v>0</v>
      </c>
      <c r="X17" s="99">
        <f>+'C23'!X17/('C19'!X17+'C21'!X17+'C23'!X17)*100</f>
        <v>0</v>
      </c>
      <c r="Y17" s="99"/>
      <c r="Z17" s="99">
        <f>+'C23'!Z17/('C19'!Z17+'C21'!Z17+'C23'!Z17)*100</f>
        <v>0</v>
      </c>
      <c r="AA17" s="99">
        <f>+'C23'!AA17/('C19'!AA17+'C21'!AA17+'C23'!AA17)*100</f>
        <v>0</v>
      </c>
      <c r="AB17" s="99">
        <f>+'C23'!AB17/('C19'!AB17+'C21'!AB17+'C23'!AB17)*100</f>
        <v>0</v>
      </c>
    </row>
    <row r="18" spans="1:28" ht="15.95" customHeight="1" x14ac:dyDescent="0.25">
      <c r="A18" s="53" t="s">
        <v>54</v>
      </c>
      <c r="B18" s="99">
        <f>+'C23'!B18/('C19'!B18+'C21'!B18+'C23'!B18)*100</f>
        <v>0.21005288390253549</v>
      </c>
      <c r="C18" s="99">
        <f>+'C23'!C18/('C19'!C18+'C21'!C18+'C23'!C18)*100</f>
        <v>0.24032684450853159</v>
      </c>
      <c r="D18" s="99">
        <f>+'C23'!D18/('C19'!D18+'C21'!D18+'C23'!D18)*100</f>
        <v>0.17801739484258175</v>
      </c>
      <c r="E18" s="99"/>
      <c r="F18" s="3">
        <f>+'C23'!F18/('C19'!F18+'C21'!F18+'C23'!F18)*100</f>
        <v>0.37950664136622392</v>
      </c>
      <c r="G18" s="3">
        <f>+'C23'!G18/('C19'!G18+'C21'!G18+'C23'!G18)*100</f>
        <v>0.43478260869565216</v>
      </c>
      <c r="H18" s="3">
        <f>+'C23'!H18/('C19'!H18+'C21'!H18+'C23'!H18)*100</f>
        <v>0.32216494845360821</v>
      </c>
      <c r="I18" s="99"/>
      <c r="J18" s="99">
        <f>+'C23'!J18/('C19'!J18+'C21'!J18+'C23'!J18)*100</f>
        <v>0.29590406478741627</v>
      </c>
      <c r="K18" s="99">
        <f>+'C23'!K18/('C19'!K18+'C21'!K18+'C23'!K18)*100</f>
        <v>0.33526363913441026</v>
      </c>
      <c r="L18" s="99">
        <f>+'C23'!L18/('C19'!L18+'C21'!L18+'C23'!L18)*100</f>
        <v>0.25477707006369427</v>
      </c>
      <c r="M18" s="99"/>
      <c r="N18" s="99">
        <f>+'C23'!N18/('C19'!N18+'C21'!N18+'C23'!N18)*100</f>
        <v>0.26427061310782241</v>
      </c>
      <c r="O18" s="99">
        <f>+'C23'!O18/('C19'!O18+'C21'!O18+'C23'!O18)*100</f>
        <v>0.35605289928789419</v>
      </c>
      <c r="P18" s="99">
        <f>+'C23'!P18/('C19'!P18+'C21'!P18+'C23'!P18)*100</f>
        <v>0.16501650165016502</v>
      </c>
      <c r="Q18" s="99"/>
      <c r="R18" s="99">
        <f>+'C23'!R18/('C19'!R18+'C21'!R18+'C23'!R18)*100</f>
        <v>0.11823825007389892</v>
      </c>
      <c r="S18" s="99">
        <f>+'C23'!S18/('C19'!S18+'C21'!S18+'C23'!S18)*100</f>
        <v>8.6306098964326811E-2</v>
      </c>
      <c r="T18" s="99">
        <f>+'C23'!T18/('C19'!T18+'C21'!T18+'C23'!T18)*100</f>
        <v>0.1519756838905775</v>
      </c>
      <c r="U18" s="99"/>
      <c r="V18" s="99">
        <f>+'C23'!V18/('C19'!V18+'C21'!V18+'C23'!V18)*100</f>
        <v>0.13436846819946252</v>
      </c>
      <c r="W18" s="99">
        <f>+'C23'!W18/('C19'!W18+'C21'!W18+'C23'!W18)*100</f>
        <v>0.11484352569623889</v>
      </c>
      <c r="X18" s="99">
        <f>+'C23'!X18/('C19'!X18+'C21'!X18+'C23'!X18)*100</f>
        <v>0.15552099533437014</v>
      </c>
      <c r="Y18" s="99"/>
      <c r="Z18" s="99">
        <f>+'C23'!Z18/('C19'!Z18+'C21'!Z18+'C23'!Z18)*100</f>
        <v>7.4749588877261172E-2</v>
      </c>
      <c r="AA18" s="99">
        <f>+'C23'!AA18/('C19'!AA18+'C21'!AA18+'C23'!AA18)*100</f>
        <v>0.11719894520949312</v>
      </c>
      <c r="AB18" s="3">
        <f>+'C23'!AB18/('C19'!AB18+'C21'!AB18+'C23'!AB18)*100</f>
        <v>3.0525030525030524E-2</v>
      </c>
    </row>
    <row r="19" spans="1:28" ht="15.95" customHeight="1" x14ac:dyDescent="0.25">
      <c r="A19" s="53" t="s">
        <v>55</v>
      </c>
      <c r="B19" s="99">
        <f>+'C23'!B19/('C19'!B19+'C21'!B19+'C23'!B19)*100</f>
        <v>0.14879370815176957</v>
      </c>
      <c r="C19" s="99">
        <f>+'C23'!C19/('C19'!C19+'C21'!C19+'C23'!C19)*100</f>
        <v>0.16588906168999482</v>
      </c>
      <c r="D19" s="99">
        <f>+'C23'!D19/('C19'!D19+'C21'!D19+'C23'!D19)*100</f>
        <v>0.13081870707511173</v>
      </c>
      <c r="E19" s="99"/>
      <c r="F19" s="99">
        <f>+'C23'!F19/('C19'!F19+'C21'!F19+'C23'!F19)*100</f>
        <v>0.33829499323410012</v>
      </c>
      <c r="G19" s="99">
        <f>+'C23'!G19/('C19'!G19+'C21'!G19+'C23'!G19)*100</f>
        <v>0.26720106880427524</v>
      </c>
      <c r="H19" s="99">
        <f>+'C23'!H19/('C19'!H19+'C21'!H19+'C23'!H19)*100</f>
        <v>0.411240575736806</v>
      </c>
      <c r="I19" s="99"/>
      <c r="J19" s="99">
        <f>+'C23'!J19/('C19'!J19+'C21'!J19+'C23'!J19)*100</f>
        <v>0.23003614853762733</v>
      </c>
      <c r="K19" s="99">
        <f>+'C23'!K19/('C19'!K19+'C21'!K19+'C23'!K19)*100</f>
        <v>0.18495684340320592</v>
      </c>
      <c r="L19" s="99">
        <f>+'C23'!L19/('C19'!L19+'C21'!L19+'C23'!L19)*100</f>
        <v>0.28149190710767064</v>
      </c>
      <c r="M19" s="99"/>
      <c r="N19" s="99">
        <f>+'C23'!N19/('C19'!N19+'C21'!N19+'C23'!N19)*100</f>
        <v>0.11544011544011544</v>
      </c>
      <c r="O19" s="99">
        <f>+'C23'!O19/('C19'!O19+'C21'!O19+'C23'!O19)*100</f>
        <v>0.22805017103762829</v>
      </c>
      <c r="P19" s="99">
        <f>+'C23'!P19/('C19'!P19+'C21'!P19+'C23'!P19)*100</f>
        <v>0</v>
      </c>
      <c r="Q19" s="99"/>
      <c r="R19" s="99">
        <f>+'C23'!R19/('C19'!R19+'C21'!R19+'C23'!R19)*100</f>
        <v>0.12445550715619166</v>
      </c>
      <c r="S19" s="99">
        <f>+'C23'!S19/('C19'!S19+'C21'!S19+'C23'!S19)*100</f>
        <v>0.12539184952978058</v>
      </c>
      <c r="T19" s="99">
        <f>+'C23'!T19/('C19'!T19+'C21'!T19+'C23'!T19)*100</f>
        <v>0.12353304508956146</v>
      </c>
      <c r="U19" s="99"/>
      <c r="V19" s="99">
        <f>+'C23'!V19/('C19'!V19+'C21'!V19+'C23'!V19)*100</f>
        <v>0</v>
      </c>
      <c r="W19" s="99">
        <f>+'C23'!W19/('C19'!W19+'C21'!W19+'C23'!W19)*100</f>
        <v>0</v>
      </c>
      <c r="X19" s="99">
        <f>+'C23'!X19/('C19'!X19+'C21'!X19+'C23'!X19)*100</f>
        <v>0</v>
      </c>
      <c r="Y19" s="99"/>
      <c r="Z19" s="99">
        <f>+'C23'!Z19/('C19'!Z19+'C21'!Z19+'C23'!Z19)*100</f>
        <v>9.6339113680154145E-2</v>
      </c>
      <c r="AA19" s="99">
        <f>+'C23'!AA19/('C19'!AA19+'C21'!AA19+'C23'!AA19)*100</f>
        <v>0.18668326073428748</v>
      </c>
      <c r="AB19" s="99">
        <f>+'C23'!AB19/('C19'!AB19+'C21'!AB19+'C23'!AB19)*100</f>
        <v>0</v>
      </c>
    </row>
    <row r="20" spans="1:28" ht="15.95" customHeight="1" x14ac:dyDescent="0.25">
      <c r="A20" s="53" t="s">
        <v>56</v>
      </c>
      <c r="B20" s="99">
        <f>+'C23'!B20/('C19'!B20+'C21'!B20+'C23'!B20)*100</f>
        <v>0.3995392700309553</v>
      </c>
      <c r="C20" s="99">
        <f>+'C23'!C20/('C19'!C20+'C21'!C20+'C23'!C20)*100</f>
        <v>0.47297767267162832</v>
      </c>
      <c r="D20" s="99">
        <f>+'C23'!D20/('C19'!D20+'C21'!D20+'C23'!D20)*100</f>
        <v>0.32077582991421111</v>
      </c>
      <c r="E20" s="99"/>
      <c r="F20" s="99">
        <f>+'C23'!F20/('C19'!F20+'C21'!F20+'C23'!F20)*100</f>
        <v>0.5078383749172003</v>
      </c>
      <c r="G20" s="99">
        <f>+'C23'!G20/('C19'!G20+'C21'!G20+'C23'!G20)*100</f>
        <v>0.60843111690569318</v>
      </c>
      <c r="H20" s="99">
        <f>+'C23'!H20/('C19'!H20+'C21'!H20+'C23'!H20)*100</f>
        <v>0.40394973070017948</v>
      </c>
      <c r="I20" s="99"/>
      <c r="J20" s="99">
        <f>+'C23'!J20/('C19'!J20+'C21'!J20+'C23'!J20)*100</f>
        <v>0.86417017504985594</v>
      </c>
      <c r="K20" s="99">
        <f>+'C23'!K20/('C19'!K20+'C21'!K20+'C23'!K20)*100</f>
        <v>1.0371650821089022</v>
      </c>
      <c r="L20" s="99">
        <f>+'C23'!L20/('C19'!L20+'C21'!L20+'C23'!L20)*100</f>
        <v>0.68212824010914053</v>
      </c>
      <c r="M20" s="99"/>
      <c r="N20" s="99">
        <f>+'C23'!N20/('C19'!N20+'C21'!N20+'C23'!N20)*100</f>
        <v>0.45880328809023135</v>
      </c>
      <c r="O20" s="99">
        <f>+'C23'!O20/('C19'!O20+'C21'!O20+'C23'!O20)*100</f>
        <v>0.40337367070040336</v>
      </c>
      <c r="P20" s="99">
        <f>+'C23'!P20/('C19'!P20+'C21'!P20+'C23'!P20)*100</f>
        <v>0.51916932907348246</v>
      </c>
      <c r="Q20" s="99"/>
      <c r="R20" s="99">
        <f>+'C23'!R20/('C19'!R20+'C21'!R20+'C23'!R20)*100</f>
        <v>0.16652789342214822</v>
      </c>
      <c r="S20" s="99">
        <f>+'C23'!S20/('C19'!S20+'C21'!S20+'C23'!S20)*100</f>
        <v>0.282258064516129</v>
      </c>
      <c r="T20" s="3">
        <f>+'C23'!T20/('C19'!T20+'C21'!T20+'C23'!T20)*100</f>
        <v>4.3029259896729781E-2</v>
      </c>
      <c r="U20" s="99"/>
      <c r="V20" s="99">
        <f>+'C23'!V20/('C19'!V20+'C21'!V20+'C23'!V20)*100</f>
        <v>0.18310826276035705</v>
      </c>
      <c r="W20" s="99">
        <f>+'C23'!W20/('C19'!W20+'C21'!W20+'C23'!W20)*100</f>
        <v>0.21872265966754156</v>
      </c>
      <c r="X20" s="99">
        <f>+'C23'!X20/('C19'!X20+'C21'!X20+'C23'!X20)*100</f>
        <v>0.14402304368698993</v>
      </c>
      <c r="Y20" s="99"/>
      <c r="Z20" s="99">
        <f>+'C23'!Z20/('C19'!Z20+'C21'!Z20+'C23'!Z20)*100</f>
        <v>0.20756457564575648</v>
      </c>
      <c r="AA20" s="99">
        <f>+'C23'!AA20/('C19'!AA20+'C21'!AA20+'C23'!AA20)*100</f>
        <v>0.30850594975760248</v>
      </c>
      <c r="AB20" s="99">
        <f>+'C23'!AB20/('C19'!AB20+'C21'!AB20+'C23'!AB20)*100</f>
        <v>9.6758587324625056E-2</v>
      </c>
    </row>
    <row r="21" spans="1:28" ht="15.95" customHeight="1" x14ac:dyDescent="0.25">
      <c r="A21" s="53" t="s">
        <v>57</v>
      </c>
      <c r="B21" s="99">
        <f>+'C23'!B21/('C19'!B21+'C21'!B21+'C23'!B21)*100</f>
        <v>0.33130276798119057</v>
      </c>
      <c r="C21" s="99">
        <f>+'C23'!C21/('C19'!C21+'C21'!C21+'C23'!C21)*100</f>
        <v>0.38728088055442317</v>
      </c>
      <c r="D21" s="99">
        <f>+'C23'!D21/('C19'!D21+'C21'!D21+'C23'!D21)*100</f>
        <v>0.26960233655358345</v>
      </c>
      <c r="E21" s="99"/>
      <c r="F21" s="99">
        <f>+'C23'!F21/('C19'!F21+'C21'!F21+'C23'!F21)*100</f>
        <v>0.12690355329949238</v>
      </c>
      <c r="G21" s="99">
        <f>+'C23'!G21/('C19'!G21+'C21'!G21+'C23'!G21)*100</f>
        <v>0.24479804161566704</v>
      </c>
      <c r="H21" s="99">
        <f>+'C23'!H21/('C19'!H21+'C21'!H21+'C23'!H21)*100</f>
        <v>0</v>
      </c>
      <c r="I21" s="99"/>
      <c r="J21" s="99">
        <f>+'C23'!J21/('C19'!J21+'C21'!J21+'C23'!J21)*100</f>
        <v>0.48143053645116923</v>
      </c>
      <c r="K21" s="99">
        <f>+'C23'!K21/('C19'!K21+'C21'!K21+'C23'!K21)*100</f>
        <v>0.26560424966799467</v>
      </c>
      <c r="L21" s="99">
        <f>+'C23'!L21/('C19'!L21+'C21'!L21+'C23'!L21)*100</f>
        <v>0.71326676176890158</v>
      </c>
      <c r="M21" s="99"/>
      <c r="N21" s="99">
        <f>+'C23'!N21/('C19'!N21+'C21'!N21+'C23'!N21)*100</f>
        <v>0.80552359033371701</v>
      </c>
      <c r="O21" s="99">
        <f>+'C23'!O21/('C19'!O21+'C21'!O21+'C23'!O21)*100</f>
        <v>1.0752688172043012</v>
      </c>
      <c r="P21" s="99">
        <f>+'C23'!P21/('C19'!P21+'C21'!P21+'C23'!P21)*100</f>
        <v>0.49504950495049505</v>
      </c>
      <c r="Q21" s="99"/>
      <c r="R21" s="99">
        <f>+'C23'!R21/('C19'!R21+'C21'!R21+'C23'!R21)*100</f>
        <v>0.32175032175032175</v>
      </c>
      <c r="S21" s="99">
        <f>+'C23'!S21/('C19'!S21+'C21'!S21+'C23'!S21)*100</f>
        <v>0.38119440914866581</v>
      </c>
      <c r="T21" s="99">
        <f>+'C23'!T21/('C19'!T21+'C21'!T21+'C23'!T21)*100</f>
        <v>0.2607561929595828</v>
      </c>
      <c r="U21" s="99"/>
      <c r="V21" s="99">
        <f>+'C23'!V21/('C19'!V21+'C21'!V21+'C23'!V21)*100</f>
        <v>0</v>
      </c>
      <c r="W21" s="99">
        <f>+'C23'!W21/('C19'!W21+'C21'!W21+'C23'!W21)*100</f>
        <v>0</v>
      </c>
      <c r="X21" s="99">
        <f>+'C23'!X21/('C19'!X21+'C21'!X21+'C23'!X21)*100</f>
        <v>0</v>
      </c>
      <c r="Y21" s="99"/>
      <c r="Z21" s="99">
        <f>+'C23'!Z21/('C19'!Z21+'C21'!Z21+'C23'!Z21)*100</f>
        <v>0.19292604501607716</v>
      </c>
      <c r="AA21" s="99">
        <f>+'C23'!AA21/('C19'!AA21+'C21'!AA21+'C23'!AA21)*100</f>
        <v>0.24125452352231602</v>
      </c>
      <c r="AB21" s="99">
        <f>+'C23'!AB21/('C19'!AB21+'C21'!AB21+'C23'!AB21)*100</f>
        <v>0.13774104683195593</v>
      </c>
    </row>
    <row r="22" spans="1:28" ht="15.95" customHeight="1" x14ac:dyDescent="0.25">
      <c r="A22" s="56" t="s">
        <v>58</v>
      </c>
      <c r="B22" s="99">
        <f>+'C23'!B22/('C19'!B22+'C21'!B22+'C23'!B22)*100</f>
        <v>5.695224147750387E-2</v>
      </c>
      <c r="C22" s="99">
        <f>+'C23'!C22/('C19'!C22+'C21'!C22+'C23'!C22)*100</f>
        <v>6.8209244976126765E-2</v>
      </c>
      <c r="D22" s="3">
        <f>+'C23'!D22/('C19'!D22+'C21'!D22+'C23'!D22)*100</f>
        <v>4.4908498933423149E-2</v>
      </c>
      <c r="E22" s="99"/>
      <c r="F22" s="3">
        <f>+'C23'!F22/('C19'!F22+'C21'!F22+'C23'!F22)*100</f>
        <v>0.19496632399858208</v>
      </c>
      <c r="G22" s="3">
        <f>+'C23'!G22/('C19'!G22+'C21'!G22+'C23'!G22)*100</f>
        <v>0.2756719503790489</v>
      </c>
      <c r="H22" s="99">
        <f>+'C23'!H22/('C19'!H22+'C21'!H22+'C23'!H22)*100</f>
        <v>0.10948905109489052</v>
      </c>
      <c r="I22" s="99"/>
      <c r="J22" s="3">
        <f>+'C23'!J22/('C19'!J22+'C21'!J22+'C23'!J22)*100</f>
        <v>3.5561877667140827E-2</v>
      </c>
      <c r="K22" s="99">
        <f>+'C23'!K22/('C19'!K22+'C21'!K22+'C23'!K22)*100</f>
        <v>0</v>
      </c>
      <c r="L22" s="99">
        <f>+'C23'!L22/('C19'!L22+'C21'!L22+'C23'!L22)*100</f>
        <v>7.2595281306715054E-2</v>
      </c>
      <c r="M22" s="99"/>
      <c r="N22" s="3">
        <f>+'C23'!N22/('C19'!N22+'C21'!N22+'C23'!N22)*100</f>
        <v>1.3622122326658494E-2</v>
      </c>
      <c r="O22" s="99">
        <f>+'C23'!O22/('C19'!O22+'C21'!O22+'C23'!O22)*100</f>
        <v>0</v>
      </c>
      <c r="P22" s="3">
        <f>+'C23'!P22/('C19'!P22+'C21'!P22+'C23'!P22)*100</f>
        <v>2.8145229383619477E-2</v>
      </c>
      <c r="Q22" s="99"/>
      <c r="R22" s="3">
        <f>+'C23'!R22/('C19'!R22+'C21'!R22+'C23'!R22)*100</f>
        <v>4.8923679060665359E-2</v>
      </c>
      <c r="S22" s="99">
        <f>+'C23'!S22/('C19'!S22+'C21'!S22+'C23'!S22)*100</f>
        <v>6.3011972274732195E-2</v>
      </c>
      <c r="T22" s="3">
        <f>+'C23'!T22/('C19'!T22+'C21'!T22+'C23'!T22)*100</f>
        <v>3.3806626098715348E-2</v>
      </c>
      <c r="U22" s="99"/>
      <c r="V22" s="99">
        <f>+'C23'!V22/('C19'!V22+'C21'!V22+'C23'!V22)*100</f>
        <v>6.5509335080248934E-2</v>
      </c>
      <c r="W22" s="99">
        <f>+'C23'!W22/('C19'!W22+'C21'!W22+'C23'!W22)*100</f>
        <v>9.3516209476309231E-2</v>
      </c>
      <c r="X22" s="3">
        <f>+'C23'!X22/('C19'!X22+'C21'!X22+'C23'!X22)*100</f>
        <v>3.450655624568668E-2</v>
      </c>
      <c r="Y22" s="99"/>
      <c r="Z22" s="99">
        <f>+'C23'!Z22/('C19'!Z22+'C21'!Z22+'C23'!Z22)*100</f>
        <v>0</v>
      </c>
      <c r="AA22" s="99">
        <f>+'C23'!AA22/('C19'!AA22+'C21'!AA22+'C23'!AA22)*100</f>
        <v>0</v>
      </c>
      <c r="AB22" s="99">
        <f>+'C23'!AB22/('C19'!AB22+'C21'!AB22+'C23'!AB22)*100</f>
        <v>0</v>
      </c>
    </row>
    <row r="23" spans="1:28" ht="15.95" customHeight="1" x14ac:dyDescent="0.25">
      <c r="A23" s="53" t="s">
        <v>59</v>
      </c>
      <c r="B23" s="99">
        <f>+'C23'!B23/('C19'!B23+'C21'!B23+'C23'!B23)*100</f>
        <v>1.21914050594331</v>
      </c>
      <c r="C23" s="99">
        <f>+'C23'!C23/('C19'!C23+'C21'!C23+'C23'!C23)*100</f>
        <v>1.2572340850129715</v>
      </c>
      <c r="D23" s="99">
        <f>+'C23'!D23/('C19'!D23+'C21'!D23+'C23'!D23)*100</f>
        <v>1.179635761589404</v>
      </c>
      <c r="E23" s="99"/>
      <c r="F23" s="99">
        <f>+'C23'!F23/('C19'!F23+'C21'!F23+'C23'!F23)*100</f>
        <v>0.53404539385847793</v>
      </c>
      <c r="G23" s="99">
        <f>+'C23'!G23/('C19'!G23+'C21'!G23+'C23'!G23)*100</f>
        <v>0.39113428943937423</v>
      </c>
      <c r="H23" s="99">
        <f>+'C23'!H23/('C19'!H23+'C21'!H23+'C23'!H23)*100</f>
        <v>0.68399452804377558</v>
      </c>
      <c r="I23" s="99"/>
      <c r="J23" s="99">
        <f>+'C23'!J23/('C19'!J23+'C21'!J23+'C23'!J23)*100</f>
        <v>1.4724711907810499</v>
      </c>
      <c r="K23" s="99">
        <f>+'C23'!K23/('C19'!K23+'C21'!K23+'C23'!K23)*100</f>
        <v>1.1320754716981132</v>
      </c>
      <c r="L23" s="99">
        <f>+'C23'!L23/('C19'!L23+'C21'!L23+'C23'!L23)*100</f>
        <v>1.8252933507170794</v>
      </c>
      <c r="M23" s="99"/>
      <c r="N23" s="99">
        <f>+'C23'!N23/('C19'!N23+'C21'!N23+'C23'!N23)*100</f>
        <v>1.6042780748663104</v>
      </c>
      <c r="O23" s="99">
        <f>+'C23'!O23/('C19'!O23+'C21'!O23+'C23'!O23)*100</f>
        <v>1.6580310880829014</v>
      </c>
      <c r="P23" s="99">
        <f>+'C23'!P23/('C19'!P23+'C21'!P23+'C23'!P23)*100</f>
        <v>1.5469613259668509</v>
      </c>
      <c r="Q23" s="99"/>
      <c r="R23" s="99">
        <f>+'C23'!R23/('C19'!R23+'C21'!R23+'C23'!R23)*100</f>
        <v>2.0348837209302326</v>
      </c>
      <c r="S23" s="99">
        <f>+'C23'!S23/('C19'!S23+'C21'!S23+'C23'!S23)*100</f>
        <v>2.2779043280182232</v>
      </c>
      <c r="T23" s="99">
        <f>+'C23'!T23/('C19'!T23+'C21'!T23+'C23'!T23)*100</f>
        <v>1.7814726840855106</v>
      </c>
      <c r="U23" s="99"/>
      <c r="V23" s="99">
        <f>+'C23'!V23/('C19'!V23+'C21'!V23+'C23'!V23)*100</f>
        <v>0.75471698113207553</v>
      </c>
      <c r="W23" s="99">
        <f>+'C23'!W23/('C19'!W23+'C21'!W23+'C23'!W23)*100</f>
        <v>0.84745762711864403</v>
      </c>
      <c r="X23" s="99">
        <f>+'C23'!X23/('C19'!X23+'C21'!X23+'C23'!X23)*100</f>
        <v>0.65445026178010468</v>
      </c>
      <c r="Y23" s="99"/>
      <c r="Z23" s="99">
        <f>+'C23'!Z23/('C19'!Z23+'C21'!Z23+'C23'!Z23)*100</f>
        <v>0.74859638178415466</v>
      </c>
      <c r="AA23" s="99">
        <f>+'C23'!AA23/('C19'!AA23+'C21'!AA23+'C23'!AA23)*100</f>
        <v>1.0256410256410255</v>
      </c>
      <c r="AB23" s="99">
        <f>+'C23'!AB23/('C19'!AB23+'C21'!AB23+'C23'!AB23)*100</f>
        <v>0.48602673147023084</v>
      </c>
    </row>
    <row r="24" spans="1:28" ht="15.95" customHeight="1" x14ac:dyDescent="0.25">
      <c r="A24" s="53" t="s">
        <v>60</v>
      </c>
      <c r="B24" s="99">
        <f>+'C23'!B24/('C19'!B24+'C21'!B24+'C23'!B24)*100</f>
        <v>0.1175744393168925</v>
      </c>
      <c r="C24" s="99">
        <f>+'C23'!C24/('C19'!C24+'C21'!C24+'C23'!C24)*100</f>
        <v>0.15704065608096318</v>
      </c>
      <c r="D24" s="99">
        <f>+'C23'!D24/('C19'!D24+'C21'!D24+'C23'!D24)*100</f>
        <v>7.7252198716425011E-2</v>
      </c>
      <c r="E24" s="99"/>
      <c r="F24" s="3">
        <f>+'C23'!F24/('C19'!F24+'C21'!F24+'C23'!F24)*100</f>
        <v>0.15145778114350625</v>
      </c>
      <c r="G24" s="3">
        <f>+'C23'!G24/('C19'!G24+'C21'!G24+'C23'!G24)*100</f>
        <v>0.1877581674802854</v>
      </c>
      <c r="H24" s="99">
        <f>+'C23'!H24/('C19'!H24+'C21'!H24+'C23'!H24)*100</f>
        <v>0.11454753722794961</v>
      </c>
      <c r="I24" s="99"/>
      <c r="J24" s="99">
        <f>+'C23'!J24/('C19'!J24+'C21'!J24+'C23'!J24)*100</f>
        <v>0.13130744700806604</v>
      </c>
      <c r="K24" s="99">
        <f>+'C23'!K24/('C19'!K24+'C21'!K24+'C23'!K24)*100</f>
        <v>0.18268176835951772</v>
      </c>
      <c r="L24" s="99">
        <f>+'C23'!L24/('C19'!L24+'C21'!L24+'C23'!L24)*100</f>
        <v>7.7101002313030062E-2</v>
      </c>
      <c r="M24" s="99"/>
      <c r="N24" s="99">
        <f>+'C23'!N24/('C19'!N24+'C21'!N24+'C23'!N24)*100</f>
        <v>0.12432012432012432</v>
      </c>
      <c r="O24" s="99">
        <f>+'C23'!O24/('C19'!O24+'C21'!O24+'C23'!O24)*100</f>
        <v>0.1541782300339192</v>
      </c>
      <c r="P24" s="99">
        <f>+'C23'!P24/('C19'!P24+'C21'!P24+'C23'!P24)*100</f>
        <v>9.3984962406015032E-2</v>
      </c>
      <c r="Q24" s="99"/>
      <c r="R24" s="99">
        <f>+'C23'!R24/('C19'!R24+'C21'!R24+'C23'!R24)*100</f>
        <v>8.6805555555555552E-2</v>
      </c>
      <c r="S24" s="99">
        <f>+'C23'!S24/('C19'!S24+'C21'!S24+'C23'!S24)*100</f>
        <v>0.13670539986329461</v>
      </c>
      <c r="T24" s="3">
        <f>+'C23'!T24/('C19'!T24+'C21'!T24+'C23'!T24)*100</f>
        <v>3.5285815102328866E-2</v>
      </c>
      <c r="U24" s="99"/>
      <c r="V24" s="99">
        <f>+'C23'!V24/('C19'!V24+'C21'!V24+'C23'!V24)*100</f>
        <v>7.33810310034856E-2</v>
      </c>
      <c r="W24" s="3">
        <f>+'C23'!W24/('C19'!W24+'C21'!W24+'C23'!W24)*100</f>
        <v>3.6456434560699962E-2</v>
      </c>
      <c r="X24" s="99">
        <f>+'C23'!X24/('C19'!X24+'C21'!X24+'C23'!X24)*100</f>
        <v>0.11078286558345643</v>
      </c>
      <c r="Y24" s="99"/>
      <c r="Z24" s="99">
        <f>+'C23'!Z24/('C19'!Z24+'C21'!Z24+'C23'!Z24)*100</f>
        <v>0.13884068031933355</v>
      </c>
      <c r="AA24" s="99">
        <f>+'C23'!AA24/('C19'!AA24+'C21'!AA24+'C23'!AA24)*100</f>
        <v>0.24297119055883376</v>
      </c>
      <c r="AB24" s="3">
        <f>+'C23'!AB24/('C19'!AB24+'C21'!AB24+'C23'!AB24)*100</f>
        <v>3.4710170079833388E-2</v>
      </c>
    </row>
    <row r="25" spans="1:28" ht="15.95" customHeight="1" x14ac:dyDescent="0.25">
      <c r="A25" s="53" t="s">
        <v>61</v>
      </c>
      <c r="B25" s="99">
        <f>+'C23'!B25/('C19'!B25+'C21'!B25+'C23'!B25)*100</f>
        <v>0.26969981238273921</v>
      </c>
      <c r="C25" s="99">
        <f>+'C23'!C25/('C19'!C25+'C21'!C25+'C23'!C25)*100</f>
        <v>0.31652724395206877</v>
      </c>
      <c r="D25" s="99">
        <f>+'C23'!D25/('C19'!D25+'C21'!D25+'C23'!D25)*100</f>
        <v>0.21924482338611448</v>
      </c>
      <c r="E25" s="99"/>
      <c r="F25" s="99">
        <f>+'C23'!F25/('C19'!F25+'C21'!F25+'C23'!F25)*100</f>
        <v>1.3107170393215111</v>
      </c>
      <c r="G25" s="99">
        <f>+'C23'!G25/('C19'!G25+'C21'!G25+'C23'!G25)*100</f>
        <v>1.1494252873563218</v>
      </c>
      <c r="H25" s="99">
        <f>+'C23'!H25/('C19'!H25+'C21'!H25+'C23'!H25)*100</f>
        <v>1.497504159733777</v>
      </c>
      <c r="I25" s="99"/>
      <c r="J25" s="99">
        <f>+'C23'!J25/('C19'!J25+'C21'!J25+'C23'!J25)*100</f>
        <v>0</v>
      </c>
      <c r="K25" s="99">
        <f>+'C23'!K25/('C19'!K25+'C21'!K25+'C23'!K25)*100</f>
        <v>0</v>
      </c>
      <c r="L25" s="99">
        <f>+'C23'!L25/('C19'!L25+'C21'!L25+'C23'!L25)*100</f>
        <v>0</v>
      </c>
      <c r="M25" s="99"/>
      <c r="N25" s="99">
        <f>+'C23'!N25/('C19'!N25+'C21'!N25+'C23'!N25)*100</f>
        <v>0.36585365853658541</v>
      </c>
      <c r="O25" s="99">
        <f>+'C23'!O25/('C19'!O25+'C21'!O25+'C23'!O25)*100</f>
        <v>0.69848661233993015</v>
      </c>
      <c r="P25" s="99">
        <f>+'C23'!P25/('C19'!P25+'C21'!P25+'C23'!P25)*100</f>
        <v>0</v>
      </c>
      <c r="Q25" s="99"/>
      <c r="R25" s="99">
        <f>+'C23'!R25/('C19'!R25+'C21'!R25+'C23'!R25)*100</f>
        <v>0</v>
      </c>
      <c r="S25" s="99">
        <f>+'C23'!S25/('C19'!S25+'C21'!S25+'C23'!S25)*100</f>
        <v>0</v>
      </c>
      <c r="T25" s="99">
        <f>+'C23'!T25/('C19'!T25+'C21'!T25+'C23'!T25)*100</f>
        <v>0</v>
      </c>
      <c r="U25" s="99"/>
      <c r="V25" s="99">
        <f>+'C23'!V25/('C19'!V25+'C21'!V25+'C23'!V25)*100</f>
        <v>0</v>
      </c>
      <c r="W25" s="99">
        <f>+'C23'!W25/('C19'!W25+'C21'!W25+'C23'!W25)*100</f>
        <v>0</v>
      </c>
      <c r="X25" s="99">
        <f>+'C23'!X25/('C19'!X25+'C21'!X25+'C23'!X25)*100</f>
        <v>0</v>
      </c>
      <c r="Y25" s="99"/>
      <c r="Z25" s="99">
        <f>+'C23'!Z25/('C19'!Z25+'C21'!Z25+'C23'!Z25)*100</f>
        <v>0</v>
      </c>
      <c r="AA25" s="99">
        <f>+'C23'!AA25/('C19'!AA25+'C21'!AA25+'C23'!AA25)*100</f>
        <v>0</v>
      </c>
      <c r="AB25" s="99">
        <f>+'C23'!AB25/('C19'!AB25+'C21'!AB25+'C23'!AB25)*100</f>
        <v>0</v>
      </c>
    </row>
    <row r="26" spans="1:28" ht="15.95" customHeight="1" x14ac:dyDescent="0.25">
      <c r="A26" s="53" t="s">
        <v>62</v>
      </c>
      <c r="B26" s="99">
        <f>+'C23'!B26/('C19'!B26+'C21'!B26+'C23'!B26)*100</f>
        <v>6.0924529738786079E-2</v>
      </c>
      <c r="C26" s="99">
        <f>+'C23'!C26/('C19'!C26+'C21'!C26+'C23'!C26)*100</f>
        <v>0.10350436196954013</v>
      </c>
      <c r="D26" s="3">
        <f>+'C23'!D26/('C19'!D26+'C21'!D26+'C23'!D26)*100</f>
        <v>1.5703517587939697E-2</v>
      </c>
      <c r="E26" s="99"/>
      <c r="F26" s="99">
        <f>+'C23'!F26/('C19'!F26+'C21'!F26+'C23'!F26)*100</f>
        <v>0</v>
      </c>
      <c r="G26" s="99">
        <f>+'C23'!G26/('C19'!G26+'C21'!G26+'C23'!G26)*100</f>
        <v>0</v>
      </c>
      <c r="H26" s="99">
        <f>+'C23'!H26/('C19'!H26+'C21'!H26+'C23'!H26)*100</f>
        <v>0</v>
      </c>
      <c r="I26" s="99"/>
      <c r="J26" s="99">
        <f>+'C23'!J26/('C19'!J26+'C21'!J26+'C23'!J26)*100</f>
        <v>0.19627085377821393</v>
      </c>
      <c r="K26" s="99">
        <f>+'C23'!K26/('C19'!K26+'C21'!K26+'C23'!K26)*100</f>
        <v>0.38535645472061658</v>
      </c>
      <c r="L26" s="99">
        <f>+'C23'!L26/('C19'!L26+'C21'!L26+'C23'!L26)*100</f>
        <v>0</v>
      </c>
      <c r="M26" s="99"/>
      <c r="N26" s="99">
        <f>+'C23'!N26/('C19'!N26+'C21'!N26+'C23'!N26)*100</f>
        <v>0.12170385395537525</v>
      </c>
      <c r="O26" s="99">
        <f>+'C23'!O26/('C19'!O26+'C21'!O26+'C23'!O26)*100</f>
        <v>0.1558846453624318</v>
      </c>
      <c r="P26" s="99">
        <f>+'C23'!P26/('C19'!P26+'C21'!P26+'C23'!P26)*100</f>
        <v>8.4602368866328256E-2</v>
      </c>
      <c r="Q26" s="99"/>
      <c r="R26" s="3">
        <f>+'C23'!R26/('C19'!R26+'C21'!R26+'C23'!R26)*100</f>
        <v>4.3383947939262472E-2</v>
      </c>
      <c r="S26" s="99">
        <f>+'C23'!S26/('C19'!S26+'C21'!S26+'C23'!S26)*100</f>
        <v>8.4104289318755257E-2</v>
      </c>
      <c r="T26" s="99">
        <f>+'C23'!T26/('C19'!T26+'C21'!T26+'C23'!T26)*100</f>
        <v>0</v>
      </c>
      <c r="U26" s="99"/>
      <c r="V26" s="99">
        <f>+'C23'!V26/('C19'!V26+'C21'!V26+'C23'!V26)*100</f>
        <v>0</v>
      </c>
      <c r="W26" s="99">
        <f>+'C23'!W26/('C19'!W26+'C21'!W26+'C23'!W26)*100</f>
        <v>0</v>
      </c>
      <c r="X26" s="99">
        <f>+'C23'!X26/('C19'!X26+'C21'!X26+'C23'!X26)*100</f>
        <v>0</v>
      </c>
      <c r="Y26" s="99"/>
      <c r="Z26" s="99">
        <f>+'C23'!Z26/('C19'!Z26+'C21'!Z26+'C23'!Z26)*100</f>
        <v>0</v>
      </c>
      <c r="AA26" s="99">
        <f>+'C23'!AA26/('C19'!AA26+'C21'!AA26+'C23'!AA26)*100</f>
        <v>0</v>
      </c>
      <c r="AB26" s="99">
        <f>+'C23'!AB26/('C19'!AB26+'C21'!AB26+'C23'!AB26)*100</f>
        <v>0</v>
      </c>
    </row>
    <row r="27" spans="1:28" ht="15.95" customHeight="1" x14ac:dyDescent="0.25">
      <c r="A27" s="53" t="s">
        <v>63</v>
      </c>
      <c r="B27" s="99">
        <f>+'C23'!B27/('C19'!B27+'C21'!B27+'C23'!B27)*100</f>
        <v>5.3170277814701579E-2</v>
      </c>
      <c r="C27" s="99">
        <f>+'C23'!C27/('C19'!C27+'C21'!C27+'C23'!C27)*100</f>
        <v>5.1921079958463137E-2</v>
      </c>
      <c r="D27" s="99">
        <f>+'C23'!D27/('C19'!D27+'C21'!D27+'C23'!D27)*100</f>
        <v>5.4481067828929447E-2</v>
      </c>
      <c r="E27" s="99"/>
      <c r="F27" s="99">
        <f>+'C23'!F27/('C19'!F27+'C21'!F27+'C23'!F27)*100</f>
        <v>0</v>
      </c>
      <c r="G27" s="99">
        <f>+'C23'!G27/('C19'!G27+'C21'!G27+'C23'!G27)*100</f>
        <v>0</v>
      </c>
      <c r="H27" s="99">
        <f>+'C23'!H27/('C19'!H27+'C21'!H27+'C23'!H27)*100</f>
        <v>0</v>
      </c>
      <c r="I27" s="99"/>
      <c r="J27" s="99">
        <f>+'C23'!J27/('C19'!J27+'C21'!J27+'C23'!J27)*100</f>
        <v>0.17497812773403326</v>
      </c>
      <c r="K27" s="99">
        <f>+'C23'!K27/('C19'!K27+'C21'!K27+'C23'!K27)*100</f>
        <v>0.17094017094017094</v>
      </c>
      <c r="L27" s="99">
        <f>+'C23'!L27/('C19'!L27+'C21'!L27+'C23'!L27)*100</f>
        <v>0.17921146953405018</v>
      </c>
      <c r="M27" s="99"/>
      <c r="N27" s="99">
        <f>+'C23'!N27/('C19'!N27+'C21'!N27+'C23'!N27)*100</f>
        <v>7.5244544770504129E-2</v>
      </c>
      <c r="O27" s="99">
        <f>+'C23'!O27/('C19'!O27+'C21'!O27+'C23'!O27)*100</f>
        <v>0</v>
      </c>
      <c r="P27" s="99">
        <f>+'C23'!P27/('C19'!P27+'C21'!P27+'C23'!P27)*100</f>
        <v>0.1457725947521866</v>
      </c>
      <c r="Q27" s="99"/>
      <c r="R27" s="99">
        <f>+'C23'!R27/('C19'!R27+'C21'!R27+'C23'!R27)*100</f>
        <v>7.2046109510086456E-2</v>
      </c>
      <c r="S27" s="99">
        <f>+'C23'!S27/('C19'!S27+'C21'!S27+'C23'!S27)*100</f>
        <v>0.13736263736263737</v>
      </c>
      <c r="T27" s="99">
        <f>+'C23'!T27/('C19'!T27+'C21'!T27+'C23'!T27)*100</f>
        <v>0</v>
      </c>
      <c r="U27" s="99"/>
      <c r="V27" s="99">
        <f>+'C23'!V27/('C19'!V27+'C21'!V27+'C23'!V27)*100</f>
        <v>0</v>
      </c>
      <c r="W27" s="99">
        <f>+'C23'!W27/('C19'!W27+'C21'!W27+'C23'!W27)*100</f>
        <v>0</v>
      </c>
      <c r="X27" s="99">
        <f>+'C23'!X27/('C19'!X27+'C21'!X27+'C23'!X27)*100</f>
        <v>0</v>
      </c>
      <c r="Y27" s="99"/>
      <c r="Z27" s="99">
        <f>+'C23'!Z27/('C19'!Z27+'C21'!Z27+'C23'!Z27)*100</f>
        <v>0</v>
      </c>
      <c r="AA27" s="99">
        <f>+'C23'!AA27/('C19'!AA27+'C21'!AA27+'C23'!AA27)*100</f>
        <v>0</v>
      </c>
      <c r="AB27" s="99">
        <f>+'C23'!AB27/('C19'!AB27+'C21'!AB27+'C23'!AB27)*100</f>
        <v>0</v>
      </c>
    </row>
    <row r="28" spans="1:28" ht="15.95" customHeight="1" x14ac:dyDescent="0.25">
      <c r="A28" s="53" t="s">
        <v>64</v>
      </c>
      <c r="B28" s="99">
        <f>+'C23'!B28/('C19'!B28+'C21'!B28+'C23'!B28)*100</f>
        <v>9.6609871772352016E-2</v>
      </c>
      <c r="C28" s="99">
        <f>+'C23'!C28/('C19'!C28+'C21'!C28+'C23'!C28)*100</f>
        <v>5.1255766273705788E-2</v>
      </c>
      <c r="D28" s="99">
        <f>+'C23'!D28/('C19'!D28+'C21'!D28+'C23'!D28)*100</f>
        <v>0.1445870233146575</v>
      </c>
      <c r="E28" s="99"/>
      <c r="F28" s="99">
        <f>+'C23'!F28/('C19'!F28+'C21'!F28+'C23'!F28)*100</f>
        <v>0</v>
      </c>
      <c r="G28" s="99">
        <f>+'C23'!G28/('C19'!G28+'C21'!G28+'C23'!G28)*100</f>
        <v>0</v>
      </c>
      <c r="H28" s="99">
        <f>+'C23'!H28/('C19'!H28+'C21'!H28+'C23'!H28)*100</f>
        <v>0</v>
      </c>
      <c r="I28" s="99"/>
      <c r="J28" s="99">
        <f>+'C23'!J28/('C19'!J28+'C21'!J28+'C23'!J28)*100</f>
        <v>0.27367268746579093</v>
      </c>
      <c r="K28" s="99">
        <f>+'C23'!K28/('C19'!K28+'C21'!K28+'C23'!K28)*100</f>
        <v>0.10928961748633879</v>
      </c>
      <c r="L28" s="99">
        <f>+'C23'!L28/('C19'!L28+'C21'!L28+'C23'!L28)*100</f>
        <v>0.43859649122807015</v>
      </c>
      <c r="M28" s="99"/>
      <c r="N28" s="99">
        <f>+'C23'!N28/('C19'!N28+'C21'!N28+'C23'!N28)*100</f>
        <v>0.14880952380952381</v>
      </c>
      <c r="O28" s="99">
        <f>+'C23'!O28/('C19'!O28+'C21'!O28+'C23'!O28)*100</f>
        <v>0.18885741265344666</v>
      </c>
      <c r="P28" s="99">
        <f>+'C23'!P28/('C19'!P28+'C21'!P28+'C23'!P28)*100</f>
        <v>0.10449320794148381</v>
      </c>
      <c r="Q28" s="99"/>
      <c r="R28" s="99">
        <f>+'C23'!R28/('C19'!R28+'C21'!R28+'C23'!R28)*100</f>
        <v>0</v>
      </c>
      <c r="S28" s="99">
        <f>+'C23'!S28/('C19'!S28+'C21'!S28+'C23'!S28)*100</f>
        <v>0</v>
      </c>
      <c r="T28" s="99">
        <f>+'C23'!T28/('C19'!T28+'C21'!T28+'C23'!T28)*100</f>
        <v>0</v>
      </c>
      <c r="U28" s="99"/>
      <c r="V28" s="99">
        <f>+'C23'!V28/('C19'!V28+'C21'!V28+'C23'!V28)*100</f>
        <v>0</v>
      </c>
      <c r="W28" s="99">
        <f>+'C23'!W28/('C19'!W28+'C21'!W28+'C23'!W28)*100</f>
        <v>0</v>
      </c>
      <c r="X28" s="99">
        <f>+'C23'!X28/('C19'!X28+'C21'!X28+'C23'!X28)*100</f>
        <v>0</v>
      </c>
      <c r="Y28" s="99"/>
      <c r="Z28" s="99">
        <f>+'C23'!Z28/('C19'!Z28+'C21'!Z28+'C23'!Z28)*100</f>
        <v>0.16085790884718498</v>
      </c>
      <c r="AA28" s="99">
        <f>+'C23'!AA28/('C19'!AA28+'C21'!AA28+'C23'!AA28)*100</f>
        <v>0</v>
      </c>
      <c r="AB28" s="99">
        <f>+'C23'!AB28/('C19'!AB28+'C21'!AB28+'C23'!AB28)*100</f>
        <v>0.34924330616996507</v>
      </c>
    </row>
    <row r="29" spans="1:28" ht="15.95" customHeight="1" x14ac:dyDescent="0.25">
      <c r="A29" s="53" t="s">
        <v>65</v>
      </c>
      <c r="B29" s="99">
        <f>+'C23'!B29/('C19'!B29+'C21'!B29+'C23'!B29)*100</f>
        <v>0.15882183078255846</v>
      </c>
      <c r="C29" s="99">
        <f>+'C23'!C29/('C19'!C29+'C21'!C29+'C23'!C29)*100</f>
        <v>0.1984689537850865</v>
      </c>
      <c r="D29" s="99">
        <f>+'C23'!D29/('C19'!D29+'C21'!D29+'C23'!D29)*100</f>
        <v>0.11768167107972932</v>
      </c>
      <c r="E29" s="99"/>
      <c r="F29" s="99">
        <f>+'C23'!F29/('C19'!F29+'C21'!F29+'C23'!F29)*100</f>
        <v>0.37209302325581395</v>
      </c>
      <c r="G29" s="99">
        <f>+'C23'!G29/('C19'!G29+'C21'!G29+'C23'!G29)*100</f>
        <v>0.55452865064695012</v>
      </c>
      <c r="H29" s="99">
        <f>+'C23'!H29/('C19'!H29+'C21'!H29+'C23'!H29)*100</f>
        <v>0.18726591760299627</v>
      </c>
      <c r="I29" s="99"/>
      <c r="J29" s="99">
        <f>+'C23'!J29/('C19'!J29+'C21'!J29+'C23'!J29)*100</f>
        <v>0.27422303473491771</v>
      </c>
      <c r="K29" s="99">
        <f>+'C23'!K29/('C19'!K29+'C21'!K29+'C23'!K29)*100</f>
        <v>0.35026269702276708</v>
      </c>
      <c r="L29" s="99">
        <f>+'C23'!L29/('C19'!L29+'C21'!L29+'C23'!L29)*100</f>
        <v>0.19120458891013384</v>
      </c>
      <c r="M29" s="99"/>
      <c r="N29" s="99">
        <f>+'C23'!N29/('C19'!N29+'C21'!N29+'C23'!N29)*100</f>
        <v>0.14981273408239701</v>
      </c>
      <c r="O29" s="99">
        <f>+'C23'!O29/('C19'!O29+'C21'!O29+'C23'!O29)*100</f>
        <v>0.14641288433382138</v>
      </c>
      <c r="P29" s="99">
        <f>+'C23'!P29/('C19'!P29+'C21'!P29+'C23'!P29)*100</f>
        <v>0.15337423312883436</v>
      </c>
      <c r="Q29" s="99"/>
      <c r="R29" s="99">
        <f>+'C23'!R29/('C19'!R29+'C21'!R29+'C23'!R29)*100</f>
        <v>8.2644628099173556E-2</v>
      </c>
      <c r="S29" s="99">
        <f>+'C23'!S29/('C19'!S29+'C21'!S29+'C23'!S29)*100</f>
        <v>0</v>
      </c>
      <c r="T29" s="99">
        <f>+'C23'!T29/('C19'!T29+'C21'!T29+'C23'!T29)*100</f>
        <v>0.16233766233766234</v>
      </c>
      <c r="U29" s="99"/>
      <c r="V29" s="99">
        <f>+'C23'!V29/('C19'!V29+'C21'!V29+'C23'!V29)*100</f>
        <v>9.4161958568738227E-2</v>
      </c>
      <c r="W29" s="99">
        <f>+'C23'!W29/('C19'!W29+'C21'!W29+'C23'!W29)*100</f>
        <v>0.18115942028985507</v>
      </c>
      <c r="X29" s="99">
        <f>+'C23'!X29/('C19'!X29+'C21'!X29+'C23'!X29)*100</f>
        <v>0</v>
      </c>
      <c r="Y29" s="99"/>
      <c r="Z29" s="99">
        <f>+'C23'!Z29/('C19'!Z29+'C21'!Z29+'C23'!Z29)*100</f>
        <v>0</v>
      </c>
      <c r="AA29" s="99">
        <f>+'C23'!AA29/('C19'!AA29+'C21'!AA29+'C23'!AA29)*100</f>
        <v>0</v>
      </c>
      <c r="AB29" s="99">
        <f>+'C23'!AB29/('C19'!AB29+'C21'!AB29+'C23'!AB29)*100</f>
        <v>0</v>
      </c>
    </row>
    <row r="30" spans="1:28" ht="15.95" customHeight="1" x14ac:dyDescent="0.25">
      <c r="A30" s="53" t="s">
        <v>66</v>
      </c>
      <c r="B30" s="99">
        <f>+'C23'!B30/('C19'!B30+'C21'!B30+'C23'!B30)*100</f>
        <v>7.544064193128043E-2</v>
      </c>
      <c r="C30" s="99">
        <f>+'C23'!C30/('C19'!C30+'C21'!C30+'C23'!C30)*100</f>
        <v>0.10659560293137908</v>
      </c>
      <c r="D30" s="3">
        <f>+'C23'!D30/('C19'!D30+'C21'!D30+'C23'!D30)*100</f>
        <v>4.2396834369700397E-2</v>
      </c>
      <c r="E30" s="99"/>
      <c r="F30" s="99">
        <f>+'C23'!F30/('C19'!F30+'C21'!F30+'C23'!F30)*100</f>
        <v>0</v>
      </c>
      <c r="G30" s="99">
        <f>+'C23'!G30/('C19'!G30+'C21'!G30+'C23'!G30)*100</f>
        <v>0</v>
      </c>
      <c r="H30" s="99">
        <f>+'C23'!H30/('C19'!H30+'C21'!H30+'C23'!H30)*100</f>
        <v>0</v>
      </c>
      <c r="I30" s="99"/>
      <c r="J30" s="99">
        <f>+'C23'!J30/('C19'!J30+'C21'!J30+'C23'!J30)*100</f>
        <v>0.1737619461337967</v>
      </c>
      <c r="K30" s="99">
        <f>+'C23'!K30/('C19'!K30+'C21'!K30+'C23'!K30)*100</f>
        <v>0.17006802721088435</v>
      </c>
      <c r="L30" s="99">
        <f>+'C23'!L30/('C19'!L30+'C21'!L30+'C23'!L30)*100</f>
        <v>0.17761989342806395</v>
      </c>
      <c r="M30" s="99"/>
      <c r="N30" s="99">
        <f>+'C23'!N30/('C19'!N30+'C21'!N30+'C23'!N30)*100</f>
        <v>0.17452006980802792</v>
      </c>
      <c r="O30" s="99">
        <f>+'C23'!O30/('C19'!O30+'C21'!O30+'C23'!O30)*100</f>
        <v>0.32938076416337286</v>
      </c>
      <c r="P30" s="99">
        <f>+'C23'!P30/('C19'!P30+'C21'!P30+'C23'!P30)*100</f>
        <v>0</v>
      </c>
      <c r="Q30" s="99"/>
      <c r="R30" s="99">
        <f>+'C23'!R30/('C19'!R30+'C21'!R30+'C23'!R30)*100</f>
        <v>7.9113924050632917E-2</v>
      </c>
      <c r="S30" s="99">
        <f>+'C23'!S30/('C19'!S30+'C21'!S30+'C23'!S30)*100</f>
        <v>7.6394194041252861E-2</v>
      </c>
      <c r="T30" s="99">
        <f>+'C23'!T30/('C19'!T30+'C21'!T30+'C23'!T30)*100</f>
        <v>8.2034454470877774E-2</v>
      </c>
      <c r="U30" s="99"/>
      <c r="V30" s="99">
        <f>+'C23'!V30/('C19'!V30+'C21'!V30+'C23'!V30)*100</f>
        <v>0</v>
      </c>
      <c r="W30" s="99">
        <f>+'C23'!W30/('C19'!W30+'C21'!W30+'C23'!W30)*100</f>
        <v>0</v>
      </c>
      <c r="X30" s="99">
        <f>+'C23'!X30/('C19'!X30+'C21'!X30+'C23'!X30)*100</f>
        <v>0</v>
      </c>
      <c r="Y30" s="99"/>
      <c r="Z30" s="99">
        <f>+'C23'!Z30/('C19'!Z30+'C21'!Z30+'C23'!Z30)*100</f>
        <v>0</v>
      </c>
      <c r="AA30" s="99">
        <f>+'C23'!AA30/('C19'!AA30+'C21'!AA30+'C23'!AA30)*100</f>
        <v>0</v>
      </c>
      <c r="AB30" s="99">
        <f>+'C23'!AB30/('C19'!AB30+'C21'!AB30+'C23'!AB30)*100</f>
        <v>0</v>
      </c>
    </row>
    <row r="31" spans="1:28" ht="15.95" customHeight="1" x14ac:dyDescent="0.25">
      <c r="A31" s="53" t="s">
        <v>67</v>
      </c>
      <c r="B31" s="99">
        <f>+'C23'!B31/('C19'!B31+'C21'!B31+'C23'!B31)*100</f>
        <v>0.20601565718994644</v>
      </c>
      <c r="C31" s="99">
        <f>+'C23'!C31/('C19'!C31+'C21'!C31+'C23'!C31)*100</f>
        <v>0.26385224274406333</v>
      </c>
      <c r="D31" s="99">
        <f>+'C23'!D31/('C19'!D31+'C21'!D31+'C23'!D31)*100</f>
        <v>0.14322543683758235</v>
      </c>
      <c r="E31" s="99"/>
      <c r="F31" s="3">
        <f>+'C23'!F31/('C19'!F31+'C21'!F31+'C23'!F31)*100</f>
        <v>4.506534474988734E-2</v>
      </c>
      <c r="G31" s="99">
        <f>+'C23'!G31/('C19'!G31+'C21'!G31+'C23'!G31)*100</f>
        <v>8.6355785837651119E-2</v>
      </c>
      <c r="H31" s="99">
        <f>+'C23'!H31/('C19'!H31+'C21'!H31+'C23'!H31)*100</f>
        <v>0</v>
      </c>
      <c r="I31" s="99"/>
      <c r="J31" s="99">
        <f>+'C23'!J31/('C19'!J31+'C21'!J31+'C23'!J31)*100</f>
        <v>0.27497708524289644</v>
      </c>
      <c r="K31" s="99">
        <f>+'C23'!K31/('C19'!K31+'C21'!K31+'C23'!K31)*100</f>
        <v>0.26690391459074736</v>
      </c>
      <c r="L31" s="99">
        <f>+'C23'!L31/('C19'!L31+'C21'!L31+'C23'!L31)*100</f>
        <v>0.28355387523629494</v>
      </c>
      <c r="M31" s="99"/>
      <c r="N31" s="99">
        <f>+'C23'!N31/('C19'!N31+'C21'!N31+'C23'!N31)*100</f>
        <v>0.44172612979952425</v>
      </c>
      <c r="O31" s="99">
        <f>+'C23'!O31/('C19'!O31+'C21'!O31+'C23'!O31)*100</f>
        <v>0.64977257959714096</v>
      </c>
      <c r="P31" s="99">
        <f>+'C23'!P31/('C19'!P31+'C21'!P31+'C23'!P31)*100</f>
        <v>0.21367521367521369</v>
      </c>
      <c r="Q31" s="99"/>
      <c r="R31" s="99">
        <f>+'C23'!R31/('C19'!R31+'C21'!R31+'C23'!R31)*100</f>
        <v>0.38095238095238093</v>
      </c>
      <c r="S31" s="99">
        <f>+'C23'!S31/('C19'!S31+'C21'!S31+'C23'!S31)*100</f>
        <v>0.44843049327354262</v>
      </c>
      <c r="T31" s="99">
        <f>+'C23'!T31/('C19'!T31+'C21'!T31+'C23'!T31)*100</f>
        <v>0.31080031080031079</v>
      </c>
      <c r="U31" s="99"/>
      <c r="V31" s="99">
        <f>+'C23'!V31/('C19'!V31+'C21'!V31+'C23'!V31)*100</f>
        <v>0</v>
      </c>
      <c r="W31" s="99">
        <f>+'C23'!W31/('C19'!W31+'C21'!W31+'C23'!W31)*100</f>
        <v>0</v>
      </c>
      <c r="X31" s="99">
        <f>+'C23'!X31/('C19'!X31+'C21'!X31+'C23'!X31)*100</f>
        <v>0</v>
      </c>
      <c r="Y31" s="99"/>
      <c r="Z31" s="99">
        <f>+'C23'!Z31/('C19'!Z31+'C21'!Z31+'C23'!Z31)*100</f>
        <v>0</v>
      </c>
      <c r="AA31" s="99">
        <f>+'C23'!AA31/('C19'!AA31+'C21'!AA31+'C23'!AA31)*100</f>
        <v>0</v>
      </c>
      <c r="AB31" s="99">
        <f>+'C23'!AB31/('C19'!AB31+'C21'!AB31+'C23'!AB31)*100</f>
        <v>0</v>
      </c>
    </row>
    <row r="32" spans="1:28" ht="15.95" customHeight="1" x14ac:dyDescent="0.25">
      <c r="A32" s="53" t="s">
        <v>68</v>
      </c>
      <c r="B32" s="99">
        <f>+'C23'!B32/('C19'!B32+'C21'!B32+'C23'!B32)*100</f>
        <v>0.15723270440251574</v>
      </c>
      <c r="C32" s="99">
        <f>+'C23'!C32/('C19'!C32+'C21'!C32+'C23'!C32)*100</f>
        <v>0.13917884481558804</v>
      </c>
      <c r="D32" s="99">
        <f>+'C23'!D32/('C19'!D32+'C21'!D32+'C23'!D32)*100</f>
        <v>0.17690169320192065</v>
      </c>
      <c r="E32" s="99"/>
      <c r="F32" s="99">
        <f>+'C23'!F32/('C19'!F32+'C21'!F32+'C23'!F32)*100</f>
        <v>0</v>
      </c>
      <c r="G32" s="99">
        <f>+'C23'!G32/('C19'!G32+'C21'!G32+'C23'!G32)*100</f>
        <v>0</v>
      </c>
      <c r="H32" s="99">
        <f>+'C23'!H32/('C19'!H32+'C21'!H32+'C23'!H32)*100</f>
        <v>0</v>
      </c>
      <c r="I32" s="99"/>
      <c r="J32" s="99">
        <f>+'C23'!J32/('C19'!J32+'C21'!J32+'C23'!J32)*100</f>
        <v>0.15026296018031557</v>
      </c>
      <c r="K32" s="99">
        <f>+'C23'!K32/('C19'!K32+'C21'!K32+'C23'!K32)*100</f>
        <v>0.1392757660167131</v>
      </c>
      <c r="L32" s="99">
        <f>+'C23'!L32/('C19'!L32+'C21'!L32+'C23'!L32)*100</f>
        <v>0.16313213703099511</v>
      </c>
      <c r="M32" s="99"/>
      <c r="N32" s="99">
        <f>+'C23'!N32/('C19'!N32+'C21'!N32+'C23'!N32)*100</f>
        <v>0.44388078630310712</v>
      </c>
      <c r="O32" s="99">
        <f>+'C23'!O32/('C19'!O32+'C21'!O32+'C23'!O32)*100</f>
        <v>0.48076923076923078</v>
      </c>
      <c r="P32" s="99">
        <f>+'C23'!P32/('C19'!P32+'C21'!P32+'C23'!P32)*100</f>
        <v>0.40268456375838929</v>
      </c>
      <c r="Q32" s="99"/>
      <c r="R32" s="99">
        <f>+'C23'!R32/('C19'!R32+'C21'!R32+'C23'!R32)*100</f>
        <v>0.19815059445178335</v>
      </c>
      <c r="S32" s="99">
        <f>+'C23'!S32/('C19'!S32+'C21'!S32+'C23'!S32)*100</f>
        <v>0</v>
      </c>
      <c r="T32" s="99">
        <f>+'C23'!T32/('C19'!T32+'C21'!T32+'C23'!T32)*100</f>
        <v>0.42613636363636359</v>
      </c>
      <c r="U32" s="99"/>
      <c r="V32" s="99">
        <f>+'C23'!V32/('C19'!V32+'C21'!V32+'C23'!V32)*100</f>
        <v>0</v>
      </c>
      <c r="W32" s="99">
        <f>+'C23'!W32/('C19'!W32+'C21'!W32+'C23'!W32)*100</f>
        <v>0</v>
      </c>
      <c r="X32" s="99">
        <f>+'C23'!X32/('C19'!X32+'C21'!X32+'C23'!X32)*100</f>
        <v>0</v>
      </c>
      <c r="Y32" s="99"/>
      <c r="Z32" s="99">
        <f>+'C23'!Z32/('C19'!Z32+'C21'!Z32+'C23'!Z32)*100</f>
        <v>7.5414781297134248E-2</v>
      </c>
      <c r="AA32" s="99">
        <f>+'C23'!AA32/('C19'!AA32+'C21'!AA32+'C23'!AA32)*100</f>
        <v>0.14792899408284024</v>
      </c>
      <c r="AB32" s="99">
        <f>+'C23'!AB32/('C19'!AB32+'C21'!AB32+'C23'!AB32)*100</f>
        <v>0</v>
      </c>
    </row>
    <row r="33" spans="1:28" ht="15.95" customHeight="1" x14ac:dyDescent="0.25">
      <c r="A33" s="53" t="s">
        <v>479</v>
      </c>
      <c r="B33" s="99">
        <f>+'C23'!B33/('C19'!B33+'C21'!B33+'C23'!B33)*100</f>
        <v>0.25692582663092045</v>
      </c>
      <c r="C33" s="99">
        <f>+'C23'!C33/('C19'!C33+'C21'!C33+'C23'!C33)*100</f>
        <v>0.36527718091963901</v>
      </c>
      <c r="D33" s="99">
        <f>+'C23'!D33/('C19'!D33+'C21'!D33+'C23'!D33)*100</f>
        <v>0.13959981386691486</v>
      </c>
      <c r="E33" s="99"/>
      <c r="F33" s="99">
        <f>+'C23'!F33/('C19'!F33+'C21'!F33+'C23'!F33)*100</f>
        <v>0.29282576866764276</v>
      </c>
      <c r="G33" s="99">
        <f>+'C23'!G33/('C19'!G33+'C21'!G33+'C23'!G33)*100</f>
        <v>0.42075736325385693</v>
      </c>
      <c r="H33" s="99">
        <f>+'C23'!H33/('C19'!H33+'C21'!H33+'C23'!H33)*100</f>
        <v>0.15313935681470139</v>
      </c>
      <c r="I33" s="99"/>
      <c r="J33" s="99">
        <f>+'C23'!J33/('C19'!J33+'C21'!J33+'C23'!J33)*100</f>
        <v>0.87591240875912413</v>
      </c>
      <c r="K33" s="99">
        <f>+'C23'!K33/('C19'!K33+'C21'!K33+'C23'!K33)*100</f>
        <v>1.4044943820224718</v>
      </c>
      <c r="L33" s="99">
        <f>+'C23'!L33/('C19'!L33+'C21'!L33+'C23'!L33)*100</f>
        <v>0.303951367781155</v>
      </c>
      <c r="M33" s="99"/>
      <c r="N33" s="99">
        <f>+'C23'!N33/('C19'!N33+'C21'!N33+'C23'!N33)*100</f>
        <v>0.2868617326448652</v>
      </c>
      <c r="O33" s="99">
        <f>+'C23'!O33/('C19'!O33+'C21'!O33+'C23'!O33)*100</f>
        <v>0.32644178454842221</v>
      </c>
      <c r="P33" s="99">
        <f>+'C23'!P33/('C19'!P33+'C21'!P33+'C23'!P33)*100</f>
        <v>0.24271844660194172</v>
      </c>
      <c r="Q33" s="99"/>
      <c r="R33" s="99">
        <f>+'C23'!R33/('C19'!R33+'C21'!R33+'C23'!R33)*100</f>
        <v>6.0642813826561552E-2</v>
      </c>
      <c r="S33" s="99">
        <f>+'C23'!S33/('C19'!S33+'C21'!S33+'C23'!S33)*100</f>
        <v>0.11862396204033215</v>
      </c>
      <c r="T33" s="99">
        <f>+'C23'!T33/('C19'!T33+'C21'!T33+'C23'!T33)*100</f>
        <v>0</v>
      </c>
      <c r="U33" s="99"/>
      <c r="V33" s="99">
        <f>+'C23'!V33/('C19'!V33+'C21'!V33+'C23'!V33)*100</f>
        <v>7.0077084793272598E-2</v>
      </c>
      <c r="W33" s="99">
        <f>+'C23'!W33/('C19'!W33+'C21'!W33+'C23'!W33)*100</f>
        <v>0</v>
      </c>
      <c r="X33" s="99">
        <f>+'C23'!X33/('C19'!X33+'C21'!X33+'C23'!X33)*100</f>
        <v>0.14619883040935672</v>
      </c>
      <c r="Y33" s="99"/>
      <c r="Z33" s="99">
        <f>+'C23'!Z33/('C19'!Z33+'C21'!Z33+'C23'!Z33)*100</f>
        <v>0</v>
      </c>
      <c r="AA33" s="99">
        <f>+'C23'!AA33/('C19'!AA33+'C21'!AA33+'C23'!AA33)*100</f>
        <v>0</v>
      </c>
      <c r="AB33" s="99">
        <f>+'C23'!AB33/('C19'!AB33+'C21'!AB33+'C23'!AB33)*100</f>
        <v>0</v>
      </c>
    </row>
    <row r="34" spans="1:28" ht="15.95" customHeight="1" x14ac:dyDescent="0.25">
      <c r="A34" s="53" t="s">
        <v>69</v>
      </c>
      <c r="B34" s="99">
        <f>+'C23'!B34/('C19'!B34+'C21'!B34+'C23'!B34)*100</f>
        <v>0.58441558441558439</v>
      </c>
      <c r="C34" s="99">
        <f>+'C23'!C34/('C19'!C34+'C21'!C34+'C23'!C34)*100</f>
        <v>0.67650676506765073</v>
      </c>
      <c r="D34" s="99">
        <f>+'C23'!D34/('C19'!D34+'C21'!D34+'C23'!D34)*100</f>
        <v>0.48143053645116923</v>
      </c>
      <c r="E34" s="99"/>
      <c r="F34" s="99">
        <f>+'C23'!F34/('C19'!F34+'C21'!F34+'C23'!F34)*100</f>
        <v>0.80645161290322576</v>
      </c>
      <c r="G34" s="99">
        <f>+'C23'!G34/('C19'!G34+'C21'!G34+'C23'!G34)*100</f>
        <v>0.72463768115942029</v>
      </c>
      <c r="H34" s="99">
        <f>+'C23'!H34/('C19'!H34+'C21'!H34+'C23'!H34)*100</f>
        <v>0.90909090909090906</v>
      </c>
      <c r="I34" s="99"/>
      <c r="J34" s="99">
        <f>+'C23'!J34/('C19'!J34+'C21'!J34+'C23'!J34)*100</f>
        <v>0.79365079365079361</v>
      </c>
      <c r="K34" s="99">
        <f>+'C23'!K34/('C19'!K34+'C21'!K34+'C23'!K34)*100</f>
        <v>1.1904761904761905</v>
      </c>
      <c r="L34" s="99">
        <f>+'C23'!L34/('C19'!L34+'C21'!L34+'C23'!L34)*100</f>
        <v>0.3968253968253968</v>
      </c>
      <c r="M34" s="99"/>
      <c r="N34" s="99">
        <f>+'C23'!N34/('C19'!N34+'C21'!N34+'C23'!N34)*100</f>
        <v>0.82372322899505768</v>
      </c>
      <c r="O34" s="99">
        <f>+'C23'!O34/('C19'!O34+'C21'!O34+'C23'!O34)*100</f>
        <v>0.6097560975609756</v>
      </c>
      <c r="P34" s="99">
        <f>+'C23'!P34/('C19'!P34+'C21'!P34+'C23'!P34)*100</f>
        <v>1.0752688172043012</v>
      </c>
      <c r="Q34" s="99"/>
      <c r="R34" s="99">
        <f>+'C23'!R34/('C19'!R34+'C21'!R34+'C23'!R34)*100</f>
        <v>0.1855287569573284</v>
      </c>
      <c r="S34" s="99">
        <f>+'C23'!S34/('C19'!S34+'C21'!S34+'C23'!S34)*100</f>
        <v>0.36101083032490977</v>
      </c>
      <c r="T34" s="99">
        <f>+'C23'!T34/('C19'!T34+'C21'!T34+'C23'!T34)*100</f>
        <v>0</v>
      </c>
      <c r="U34" s="99"/>
      <c r="V34" s="99">
        <f>+'C23'!V34/('C19'!V34+'C21'!V34+'C23'!V34)*100</f>
        <v>0.43668122270742354</v>
      </c>
      <c r="W34" s="99">
        <f>+'C23'!W34/('C19'!W34+'C21'!W34+'C23'!W34)*100</f>
        <v>0.8438818565400843</v>
      </c>
      <c r="X34" s="99">
        <f>+'C23'!X34/('C19'!X34+'C21'!X34+'C23'!X34)*100</f>
        <v>0</v>
      </c>
      <c r="Y34" s="99"/>
      <c r="Z34" s="99">
        <f>+'C23'!Z34/('C19'!Z34+'C21'!Z34+'C23'!Z34)*100</f>
        <v>0.42016806722689076</v>
      </c>
      <c r="AA34" s="99">
        <f>+'C23'!AA34/('C19'!AA34+'C21'!AA34+'C23'!AA34)*100</f>
        <v>0.390625</v>
      </c>
      <c r="AB34" s="99">
        <f>+'C23'!AB34/('C19'!AB34+'C21'!AB34+'C23'!AB34)*100</f>
        <v>0.45454545454545453</v>
      </c>
    </row>
    <row r="35" spans="1:28" ht="15.95" customHeight="1" x14ac:dyDescent="0.25">
      <c r="A35" s="53" t="s">
        <v>70</v>
      </c>
      <c r="B35" s="99">
        <f>+'C23'!B35/('C19'!B35+'C21'!B35+'C23'!B35)*100</f>
        <v>5.2166784662965308E-2</v>
      </c>
      <c r="C35" s="99">
        <f>+'C23'!C35/('C19'!C35+'C21'!C35+'C23'!C35)*100</f>
        <v>6.4683053040103494E-2</v>
      </c>
      <c r="D35" s="3">
        <f>+'C23'!D35/('C19'!D35+'C21'!D35+'C23'!D35)*100</f>
        <v>3.8690706492300546E-2</v>
      </c>
      <c r="E35" s="99"/>
      <c r="F35" s="3">
        <f>+'C23'!F35/('C19'!F35+'C21'!F35+'C23'!F35)*100</f>
        <v>7.0955534531693468E-2</v>
      </c>
      <c r="G35" s="99">
        <f>+'C23'!G35/('C19'!G35+'C21'!G35+'C23'!G35)*100</f>
        <v>9.0049527239981983E-2</v>
      </c>
      <c r="H35" s="3">
        <f>+'C23'!H35/('C19'!H35+'C21'!H35+'C23'!H35)*100</f>
        <v>4.9825610363726951E-2</v>
      </c>
      <c r="I35" s="99"/>
      <c r="J35" s="99">
        <f>+'C23'!J35/('C19'!J35+'C21'!J35+'C23'!J35)*100</f>
        <v>9.1095422455021641E-2</v>
      </c>
      <c r="K35" s="99">
        <f>+'C23'!K35/('C19'!K35+'C21'!K35+'C23'!K35)*100</f>
        <v>8.7527352297592995E-2</v>
      </c>
      <c r="L35" s="99">
        <f>+'C23'!L35/('C19'!L35+'C21'!L35+'C23'!L35)*100</f>
        <v>9.4966761633428307E-2</v>
      </c>
      <c r="M35" s="99"/>
      <c r="N35" s="3">
        <f>+'C23'!N35/('C19'!N35+'C21'!N35+'C23'!N35)*100</f>
        <v>3.9001560062402497E-2</v>
      </c>
      <c r="O35" s="3">
        <f>+'C23'!O35/('C19'!O35+'C21'!O35+'C23'!O35)*100</f>
        <v>3.7850113550340653E-2</v>
      </c>
      <c r="P35" s="3">
        <f>+'C23'!P35/('C19'!P35+'C21'!P35+'C23'!P35)*100</f>
        <v>4.0225261464199517E-2</v>
      </c>
      <c r="Q35" s="99"/>
      <c r="R35" s="3">
        <f>+'C23'!R35/('C19'!R35+'C21'!R35+'C23'!R35)*100</f>
        <v>2.0764119601328904E-2</v>
      </c>
      <c r="S35" s="3">
        <f>+'C23'!S35/('C19'!S35+'C21'!S35+'C23'!S35)*100</f>
        <v>0.04</v>
      </c>
      <c r="T35" s="99">
        <f>+'C23'!T35/('C19'!T35+'C21'!T35+'C23'!T35)*100</f>
        <v>0</v>
      </c>
      <c r="U35" s="99"/>
      <c r="V35" s="3">
        <f>+'C23'!V35/('C19'!V35+'C21'!V35+'C23'!V35)*100</f>
        <v>4.9115913555992138E-2</v>
      </c>
      <c r="W35" s="99">
        <f>+'C23'!W35/('C19'!W35+'C21'!W35+'C23'!W35)*100</f>
        <v>9.5648015303682457E-2</v>
      </c>
      <c r="X35" s="99">
        <f>+'C23'!X35/('C19'!X35+'C21'!X35+'C23'!X35)*100</f>
        <v>0</v>
      </c>
      <c r="Y35" s="99"/>
      <c r="Z35" s="3">
        <f>+'C23'!Z35/('C19'!Z35+'C21'!Z35+'C23'!Z35)*100</f>
        <v>4.7596382674916705E-2</v>
      </c>
      <c r="AA35" s="3">
        <f>+'C23'!AA35/('C19'!AA35+'C21'!AA35+'C23'!AA35)*100</f>
        <v>4.5977011494252873E-2</v>
      </c>
      <c r="AB35" s="3">
        <f>+'C23'!AB35/('C19'!AB35+'C21'!AB35+'C23'!AB35)*100</f>
        <v>4.9333991119881605E-2</v>
      </c>
    </row>
    <row r="36" spans="1:28" ht="15.95" customHeight="1" x14ac:dyDescent="0.25">
      <c r="A36" s="53" t="s">
        <v>71</v>
      </c>
      <c r="B36" s="99">
        <f>+'C23'!B36/('C19'!B36+'C21'!B36+'C23'!B36)*100</f>
        <v>8.8631804823436119E-2</v>
      </c>
      <c r="C36" s="99">
        <f>+'C23'!C36/('C19'!C36+'C21'!C36+'C23'!C36)*100</f>
        <v>0.12715712988192551</v>
      </c>
      <c r="D36" s="3">
        <f>+'C23'!D36/('C19'!D36+'C21'!D36+'C23'!D36)*100</f>
        <v>4.7952431188261244E-2</v>
      </c>
      <c r="E36" s="99"/>
      <c r="F36" s="99">
        <f>+'C23'!F36/('C19'!F36+'C21'!F36+'C23'!F36)*100</f>
        <v>5.8875478363261707E-2</v>
      </c>
      <c r="G36" s="99">
        <f>+'C23'!G36/('C19'!G36+'C21'!G36+'C23'!G36)*100</f>
        <v>0.11655011655011654</v>
      </c>
      <c r="H36" s="99">
        <f>+'C23'!H36/('C19'!H36+'C21'!H36+'C23'!H36)*100</f>
        <v>0</v>
      </c>
      <c r="I36" s="99"/>
      <c r="J36" s="99">
        <f>+'C23'!J36/('C19'!J36+'C21'!J36+'C23'!J36)*100</f>
        <v>0.21250758955676988</v>
      </c>
      <c r="K36" s="99">
        <f>+'C23'!K36/('C19'!K36+'C21'!K36+'C23'!K36)*100</f>
        <v>0.30048076923076927</v>
      </c>
      <c r="L36" s="99">
        <f>+'C23'!L36/('C19'!L36+'C21'!L36+'C23'!L36)*100</f>
        <v>0.1226993865030675</v>
      </c>
      <c r="M36" s="99"/>
      <c r="N36" s="99">
        <f>+'C23'!N36/('C19'!N36+'C21'!N36+'C23'!N36)*100</f>
        <v>7.3873430189608472E-2</v>
      </c>
      <c r="O36" s="3">
        <f>+'C23'!O36/('C19'!O36+'C21'!O36+'C23'!O36)*100</f>
        <v>4.77326968973747E-2</v>
      </c>
      <c r="P36" s="99">
        <f>+'C23'!P36/('C19'!P36+'C21'!P36+'C23'!P36)*100</f>
        <v>0.10172939979654119</v>
      </c>
      <c r="Q36" s="99"/>
      <c r="R36" s="99">
        <f>+'C23'!R36/('C19'!R36+'C21'!R36+'C23'!R36)*100</f>
        <v>0.10626992561105207</v>
      </c>
      <c r="S36" s="99">
        <f>+'C23'!S36/('C19'!S36+'C21'!S36+'C23'!S36)*100</f>
        <v>0.20800832033281333</v>
      </c>
      <c r="T36" s="99">
        <f>+'C23'!T36/('C19'!T36+'C21'!T36+'C23'!T36)*100</f>
        <v>0</v>
      </c>
      <c r="U36" s="99"/>
      <c r="V36" s="3">
        <f>+'C23'!V36/('C19'!V36+'C21'!V36+'C23'!V36)*100</f>
        <v>2.8555111364934323E-2</v>
      </c>
      <c r="W36" s="99">
        <f>+'C23'!W36/('C19'!W36+'C21'!W36+'C23'!W36)*100</f>
        <v>5.4734537493158188E-2</v>
      </c>
      <c r="X36" s="99">
        <f>+'C23'!X36/('C19'!X36+'C21'!X36+'C23'!X36)*100</f>
        <v>0</v>
      </c>
      <c r="Y36" s="99"/>
      <c r="Z36" s="99">
        <f>+'C23'!Z36/('C19'!Z36+'C21'!Z36+'C23'!Z36)*100</f>
        <v>5.8496636443404505E-2</v>
      </c>
      <c r="AA36" s="99">
        <f>+'C23'!AA36/('C19'!AA36+'C21'!AA36+'C23'!AA36)*100</f>
        <v>5.6022408963585429E-2</v>
      </c>
      <c r="AB36" s="99">
        <f>+'C23'!AB36/('C19'!AB36+'C21'!AB36+'C23'!AB36)*100</f>
        <v>6.119951040391676E-2</v>
      </c>
    </row>
    <row r="37" spans="1:28" ht="15.95" customHeight="1" thickBot="1" x14ac:dyDescent="0.3">
      <c r="A37" s="49" t="s">
        <v>72</v>
      </c>
      <c r="B37" s="99">
        <f>+'C23'!B37/('C19'!B37+'C21'!B37+'C23'!B37)*100</f>
        <v>1.1724856696195936</v>
      </c>
      <c r="C37" s="99">
        <f>+'C23'!C37/('C19'!C37+'C21'!C37+'C23'!C37)*100</f>
        <v>1.0172939979654121</v>
      </c>
      <c r="D37" s="99">
        <f>+'C23'!D37/('C19'!D37+'C21'!D37+'C23'!D37)*100</f>
        <v>1.3354700854700854</v>
      </c>
      <c r="E37" s="99"/>
      <c r="F37" s="99">
        <f>+'C23'!F37/('C19'!F37+'C21'!F37+'C23'!F37)*100</f>
        <v>0.1773049645390071</v>
      </c>
      <c r="G37" s="99">
        <f>+'C23'!G37/('C19'!G37+'C21'!G37+'C23'!G37)*100</f>
        <v>0.35842293906810035</v>
      </c>
      <c r="H37" s="99">
        <f>+'C23'!H37/('C19'!H37+'C21'!H37+'C23'!H37)*100</f>
        <v>0</v>
      </c>
      <c r="I37" s="99"/>
      <c r="J37" s="99">
        <f>+'C23'!J37/('C19'!J37+'C21'!J37+'C23'!J37)*100</f>
        <v>0.47694753577106513</v>
      </c>
      <c r="K37" s="99">
        <f>+'C23'!K37/('C19'!K37+'C21'!K37+'C23'!K37)*100</f>
        <v>0.59701492537313439</v>
      </c>
      <c r="L37" s="99">
        <f>+'C23'!L37/('C19'!L37+'C21'!L37+'C23'!L37)*100</f>
        <v>0.3401360544217687</v>
      </c>
      <c r="M37" s="99"/>
      <c r="N37" s="99">
        <f>+'C23'!N37/('C19'!N37+'C21'!N37+'C23'!N37)*100</f>
        <v>2.1660649819494582</v>
      </c>
      <c r="O37" s="99">
        <f>+'C23'!O37/('C19'!O37+'C21'!O37+'C23'!O37)*100</f>
        <v>2.0785219399538106</v>
      </c>
      <c r="P37" s="99">
        <f>+'C23'!P37/('C19'!P37+'C21'!P37+'C23'!P37)*100</f>
        <v>2.2613065326633168</v>
      </c>
      <c r="Q37" s="99"/>
      <c r="R37" s="99">
        <f>+'C23'!R37/('C19'!R37+'C21'!R37+'C23'!R37)*100</f>
        <v>1.5923566878980893</v>
      </c>
      <c r="S37" s="99">
        <f>+'C23'!S37/('C19'!S37+'C21'!S37+'C23'!S37)*100</f>
        <v>1.5723270440251573</v>
      </c>
      <c r="T37" s="99">
        <f>+'C23'!T37/('C19'!T37+'C21'!T37+'C23'!T37)*100</f>
        <v>1.6129032258064515</v>
      </c>
      <c r="U37" s="99"/>
      <c r="V37" s="99">
        <f>+'C23'!V37/('C19'!V37+'C21'!V37+'C23'!V37)*100</f>
        <v>1.4376996805111821</v>
      </c>
      <c r="W37" s="99">
        <f>+'C23'!W37/('C19'!W37+'C21'!W37+'C23'!W37)*100</f>
        <v>0.9375</v>
      </c>
      <c r="X37" s="99">
        <f>+'C23'!X37/('C19'!X37+'C21'!X37+'C23'!X37)*100</f>
        <v>1.9607843137254901</v>
      </c>
      <c r="Y37" s="99"/>
      <c r="Z37" s="99">
        <f>+'C23'!Z37/('C19'!Z37+'C21'!Z37+'C23'!Z37)*100</f>
        <v>0.7142857142857143</v>
      </c>
      <c r="AA37" s="99">
        <f>+'C23'!AA37/('C19'!AA37+'C21'!AA37+'C23'!AA37)*100</f>
        <v>0</v>
      </c>
      <c r="AB37" s="99">
        <f>+'C23'!AB37/('C19'!AB37+'C21'!AB37+'C23'!AB37)*100</f>
        <v>1.4336917562724014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40:AB40"/>
    <mergeCell ref="A5:AB5"/>
    <mergeCell ref="A2:AB2"/>
    <mergeCell ref="AC2:AD3"/>
    <mergeCell ref="A3:AB3"/>
    <mergeCell ref="A1:AB1"/>
    <mergeCell ref="A4:AB4"/>
    <mergeCell ref="A39:AB39"/>
    <mergeCell ref="A38:AB38"/>
    <mergeCell ref="A7:A8"/>
    <mergeCell ref="B7:D7"/>
    <mergeCell ref="F7:H7"/>
    <mergeCell ref="J7:L7"/>
    <mergeCell ref="N7:P7"/>
    <mergeCell ref="R7:T7"/>
    <mergeCell ref="V7:X7"/>
    <mergeCell ref="Z7:AB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9"/>
  <sheetViews>
    <sheetView showGridLines="0" zoomScaleNormal="100" workbookViewId="0">
      <selection sqref="A1:B1"/>
    </sheetView>
  </sheetViews>
  <sheetFormatPr baseColWidth="10" defaultRowHeight="15" x14ac:dyDescent="0.25"/>
  <cols>
    <col min="1" max="1" width="8.5703125" style="13" customWidth="1"/>
    <col min="2" max="2" width="139.7109375" style="14" customWidth="1"/>
    <col min="3" max="16384" width="11.42578125" style="14"/>
  </cols>
  <sheetData>
    <row r="1" spans="1:14" s="6" customFormat="1" ht="25.5" thickBot="1" x14ac:dyDescent="0.3">
      <c r="A1" s="243" t="s">
        <v>0</v>
      </c>
      <c r="B1" s="244"/>
    </row>
    <row r="2" spans="1:14" s="6" customFormat="1" ht="15.75" thickBot="1" x14ac:dyDescent="0.3">
      <c r="A2" s="7"/>
      <c r="B2" s="8" t="s">
        <v>376</v>
      </c>
    </row>
    <row r="3" spans="1:14" s="6" customFormat="1" x14ac:dyDescent="0.25">
      <c r="A3" s="233"/>
      <c r="B3" s="227" t="s">
        <v>377</v>
      </c>
      <c r="C3" s="9"/>
      <c r="D3" s="9"/>
    </row>
    <row r="4" spans="1:14" s="6" customFormat="1" ht="30" x14ac:dyDescent="0.25">
      <c r="A4" s="234" t="s">
        <v>386</v>
      </c>
      <c r="B4" s="228"/>
      <c r="C4" s="10"/>
      <c r="D4" s="11"/>
    </row>
    <row r="5" spans="1:14" s="6" customFormat="1" ht="30" customHeight="1" x14ac:dyDescent="0.25">
      <c r="A5" s="235" t="s">
        <v>387</v>
      </c>
      <c r="B5" s="229" t="s">
        <v>1</v>
      </c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 s="6" customFormat="1" ht="30" customHeight="1" x14ac:dyDescent="0.25">
      <c r="A6" s="236" t="s">
        <v>264</v>
      </c>
      <c r="B6" s="230" t="s">
        <v>547</v>
      </c>
      <c r="D6" s="12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 s="6" customFormat="1" ht="30" customHeight="1" x14ac:dyDescent="0.25">
      <c r="A7" s="237" t="s">
        <v>265</v>
      </c>
      <c r="B7" s="230" t="s">
        <v>548</v>
      </c>
      <c r="E7" s="11"/>
      <c r="F7" s="11"/>
      <c r="G7" s="11"/>
      <c r="H7" s="11"/>
      <c r="I7" s="11"/>
      <c r="J7" s="11"/>
      <c r="K7" s="11"/>
      <c r="L7" s="11"/>
      <c r="M7" s="11"/>
    </row>
    <row r="8" spans="1:14" s="6" customFormat="1" ht="30" customHeight="1" x14ac:dyDescent="0.25">
      <c r="A8" s="236" t="s">
        <v>266</v>
      </c>
      <c r="B8" s="230" t="s">
        <v>549</v>
      </c>
      <c r="E8" s="11"/>
      <c r="F8" s="11"/>
      <c r="G8" s="11"/>
      <c r="H8" s="11"/>
      <c r="I8" s="11"/>
      <c r="J8" s="11"/>
      <c r="K8" s="11"/>
      <c r="L8" s="11"/>
      <c r="M8" s="11"/>
    </row>
    <row r="9" spans="1:14" s="6" customFormat="1" ht="30" customHeight="1" x14ac:dyDescent="0.25">
      <c r="A9" s="236" t="s">
        <v>267</v>
      </c>
      <c r="B9" s="230" t="s">
        <v>550</v>
      </c>
      <c r="E9" s="11"/>
      <c r="F9" s="11"/>
      <c r="G9" s="11"/>
      <c r="H9" s="11"/>
      <c r="I9" s="11"/>
      <c r="J9" s="11"/>
      <c r="K9" s="11"/>
      <c r="L9" s="11"/>
      <c r="M9" s="11"/>
    </row>
    <row r="10" spans="1:14" s="6" customFormat="1" ht="30" customHeight="1" x14ac:dyDescent="0.25">
      <c r="A10" s="236" t="s">
        <v>268</v>
      </c>
      <c r="B10" s="230" t="s">
        <v>551</v>
      </c>
      <c r="E10" s="11"/>
      <c r="F10" s="11"/>
      <c r="G10" s="11"/>
      <c r="H10" s="11"/>
      <c r="I10" s="11"/>
      <c r="J10" s="11"/>
      <c r="K10" s="11"/>
      <c r="L10" s="11"/>
      <c r="M10" s="11"/>
    </row>
    <row r="11" spans="1:14" s="6" customFormat="1" ht="30" customHeight="1" x14ac:dyDescent="0.25">
      <c r="A11" s="236" t="s">
        <v>269</v>
      </c>
      <c r="B11" s="230" t="s">
        <v>552</v>
      </c>
      <c r="E11" s="11"/>
      <c r="F11" s="11"/>
      <c r="G11" s="11"/>
      <c r="H11" s="11"/>
      <c r="I11" s="11"/>
      <c r="J11" s="11"/>
      <c r="K11" s="11"/>
      <c r="L11" s="11"/>
      <c r="M11" s="11"/>
    </row>
    <row r="12" spans="1:14" s="6" customFormat="1" ht="30" customHeight="1" x14ac:dyDescent="0.25">
      <c r="A12" s="237" t="s">
        <v>270</v>
      </c>
      <c r="B12" s="231" t="s">
        <v>553</v>
      </c>
    </row>
    <row r="13" spans="1:14" s="6" customFormat="1" ht="30" customHeight="1" x14ac:dyDescent="0.25">
      <c r="A13" s="237" t="s">
        <v>271</v>
      </c>
      <c r="B13" s="231" t="s">
        <v>554</v>
      </c>
    </row>
    <row r="14" spans="1:14" s="6" customFormat="1" ht="30" customHeight="1" x14ac:dyDescent="0.25">
      <c r="A14" s="236" t="s">
        <v>272</v>
      </c>
      <c r="B14" s="231" t="s">
        <v>555</v>
      </c>
    </row>
    <row r="15" spans="1:14" s="6" customFormat="1" ht="30" customHeight="1" x14ac:dyDescent="0.25">
      <c r="A15" s="236" t="s">
        <v>273</v>
      </c>
      <c r="B15" s="231" t="s">
        <v>556</v>
      </c>
    </row>
    <row r="16" spans="1:14" s="6" customFormat="1" ht="30" customHeight="1" x14ac:dyDescent="0.25">
      <c r="A16" s="236" t="s">
        <v>274</v>
      </c>
      <c r="B16" s="231" t="s">
        <v>557</v>
      </c>
    </row>
    <row r="17" spans="1:14" s="6" customFormat="1" ht="30" customHeight="1" x14ac:dyDescent="0.25">
      <c r="A17" s="236" t="s">
        <v>275</v>
      </c>
      <c r="B17" s="231" t="s">
        <v>558</v>
      </c>
    </row>
    <row r="18" spans="1:14" s="6" customFormat="1" ht="30" customHeight="1" x14ac:dyDescent="0.25">
      <c r="A18" s="236" t="s">
        <v>276</v>
      </c>
      <c r="B18" s="231" t="s">
        <v>559</v>
      </c>
    </row>
    <row r="19" spans="1:14" s="6" customFormat="1" ht="30" customHeight="1" x14ac:dyDescent="0.25">
      <c r="A19" s="235" t="s">
        <v>388</v>
      </c>
      <c r="B19" s="229" t="s">
        <v>466</v>
      </c>
      <c r="C19" s="10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1:14" s="6" customFormat="1" ht="30" customHeight="1" x14ac:dyDescent="0.25">
      <c r="A20" s="236" t="s">
        <v>277</v>
      </c>
      <c r="B20" s="231" t="s">
        <v>402</v>
      </c>
    </row>
    <row r="21" spans="1:14" s="6" customFormat="1" ht="30" customHeight="1" x14ac:dyDescent="0.25">
      <c r="A21" s="236" t="s">
        <v>278</v>
      </c>
      <c r="B21" s="231" t="s">
        <v>403</v>
      </c>
    </row>
    <row r="22" spans="1:14" s="6" customFormat="1" ht="30" customHeight="1" x14ac:dyDescent="0.25">
      <c r="A22" s="236" t="s">
        <v>279</v>
      </c>
      <c r="B22" s="231" t="s">
        <v>404</v>
      </c>
    </row>
    <row r="23" spans="1:14" s="6" customFormat="1" ht="30" customHeight="1" x14ac:dyDescent="0.25">
      <c r="A23" s="236" t="s">
        <v>280</v>
      </c>
      <c r="B23" s="231" t="s">
        <v>405</v>
      </c>
    </row>
    <row r="24" spans="1:14" s="6" customFormat="1" ht="30" customHeight="1" x14ac:dyDescent="0.25">
      <c r="A24" s="236" t="s">
        <v>281</v>
      </c>
      <c r="B24" s="231" t="s">
        <v>406</v>
      </c>
    </row>
    <row r="25" spans="1:14" s="6" customFormat="1" ht="30" customHeight="1" x14ac:dyDescent="0.25">
      <c r="A25" s="236" t="s">
        <v>282</v>
      </c>
      <c r="B25" s="231" t="s">
        <v>407</v>
      </c>
    </row>
    <row r="26" spans="1:14" s="6" customFormat="1" ht="30" customHeight="1" x14ac:dyDescent="0.25">
      <c r="A26" s="236" t="s">
        <v>283</v>
      </c>
      <c r="B26" s="231" t="s">
        <v>408</v>
      </c>
    </row>
    <row r="27" spans="1:14" s="6" customFormat="1" ht="30" customHeight="1" x14ac:dyDescent="0.25">
      <c r="A27" s="236" t="s">
        <v>284</v>
      </c>
      <c r="B27" s="231" t="s">
        <v>409</v>
      </c>
    </row>
    <row r="28" spans="1:14" s="6" customFormat="1" ht="30" customHeight="1" x14ac:dyDescent="0.25">
      <c r="A28" s="236" t="s">
        <v>285</v>
      </c>
      <c r="B28" s="231" t="s">
        <v>410</v>
      </c>
    </row>
    <row r="29" spans="1:14" s="6" customFormat="1" ht="30" customHeight="1" x14ac:dyDescent="0.25">
      <c r="A29" s="236" t="s">
        <v>286</v>
      </c>
      <c r="B29" s="231" t="s">
        <v>411</v>
      </c>
    </row>
    <row r="30" spans="1:14" s="6" customFormat="1" ht="30" customHeight="1" x14ac:dyDescent="0.25">
      <c r="A30" s="236" t="s">
        <v>287</v>
      </c>
      <c r="B30" s="231" t="s">
        <v>412</v>
      </c>
    </row>
    <row r="31" spans="1:14" s="6" customFormat="1" ht="30" customHeight="1" x14ac:dyDescent="0.25">
      <c r="A31" s="235" t="s">
        <v>389</v>
      </c>
      <c r="B31" s="229" t="s">
        <v>470</v>
      </c>
      <c r="C31" s="10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</row>
    <row r="32" spans="1:14" s="6" customFormat="1" ht="30" customHeight="1" x14ac:dyDescent="0.25">
      <c r="A32" s="237" t="s">
        <v>288</v>
      </c>
      <c r="B32" s="231" t="s">
        <v>510</v>
      </c>
    </row>
    <row r="33" spans="1:14" s="6" customFormat="1" ht="30" customHeight="1" x14ac:dyDescent="0.25">
      <c r="A33" s="237" t="s">
        <v>289</v>
      </c>
      <c r="B33" s="231" t="s">
        <v>413</v>
      </c>
    </row>
    <row r="34" spans="1:14" s="6" customFormat="1" ht="30" customHeight="1" x14ac:dyDescent="0.25">
      <c r="A34" s="237" t="s">
        <v>290</v>
      </c>
      <c r="B34" s="231" t="s">
        <v>414</v>
      </c>
    </row>
    <row r="35" spans="1:14" s="6" customFormat="1" ht="30" customHeight="1" x14ac:dyDescent="0.25">
      <c r="A35" s="237" t="s">
        <v>291</v>
      </c>
      <c r="B35" s="231" t="s">
        <v>415</v>
      </c>
    </row>
    <row r="36" spans="1:14" s="6" customFormat="1" ht="30" customHeight="1" x14ac:dyDescent="0.25">
      <c r="A36" s="235" t="s">
        <v>390</v>
      </c>
      <c r="B36" s="229" t="s">
        <v>477</v>
      </c>
      <c r="C36" s="10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</row>
    <row r="37" spans="1:14" s="6" customFormat="1" ht="30" customHeight="1" x14ac:dyDescent="0.25">
      <c r="A37" s="237" t="s">
        <v>292</v>
      </c>
      <c r="B37" s="231" t="s">
        <v>416</v>
      </c>
    </row>
    <row r="38" spans="1:14" s="6" customFormat="1" ht="30" customHeight="1" x14ac:dyDescent="0.25">
      <c r="A38" s="236" t="s">
        <v>293</v>
      </c>
      <c r="B38" s="231" t="s">
        <v>417</v>
      </c>
    </row>
    <row r="39" spans="1:14" s="6" customFormat="1" ht="30" customHeight="1" x14ac:dyDescent="0.25">
      <c r="A39" s="236" t="s">
        <v>294</v>
      </c>
      <c r="B39" s="231" t="s">
        <v>418</v>
      </c>
    </row>
    <row r="40" spans="1:14" s="6" customFormat="1" ht="30" customHeight="1" x14ac:dyDescent="0.25">
      <c r="A40" s="236" t="s">
        <v>295</v>
      </c>
      <c r="B40" s="231" t="s">
        <v>536</v>
      </c>
    </row>
    <row r="41" spans="1:14" s="6" customFormat="1" ht="30" customHeight="1" x14ac:dyDescent="0.25">
      <c r="A41" s="236" t="s">
        <v>296</v>
      </c>
      <c r="B41" s="231" t="s">
        <v>419</v>
      </c>
    </row>
    <row r="42" spans="1:14" s="6" customFormat="1" ht="30" customHeight="1" x14ac:dyDescent="0.25">
      <c r="A42" s="236" t="s">
        <v>297</v>
      </c>
      <c r="B42" s="231" t="s">
        <v>420</v>
      </c>
    </row>
    <row r="43" spans="1:14" s="6" customFormat="1" ht="30" customHeight="1" x14ac:dyDescent="0.25">
      <c r="A43" s="236" t="s">
        <v>298</v>
      </c>
      <c r="B43" s="231" t="s">
        <v>421</v>
      </c>
    </row>
    <row r="44" spans="1:14" s="6" customFormat="1" ht="30" customHeight="1" x14ac:dyDescent="0.25">
      <c r="A44" s="236" t="s">
        <v>299</v>
      </c>
      <c r="B44" s="231" t="s">
        <v>422</v>
      </c>
    </row>
    <row r="45" spans="1:14" s="6" customFormat="1" ht="30" customHeight="1" x14ac:dyDescent="0.25">
      <c r="A45" s="237" t="s">
        <v>300</v>
      </c>
      <c r="B45" s="231" t="s">
        <v>423</v>
      </c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</row>
    <row r="46" spans="1:14" s="6" customFormat="1" ht="30" customHeight="1" x14ac:dyDescent="0.25">
      <c r="A46" s="236" t="s">
        <v>301</v>
      </c>
      <c r="B46" s="231" t="s">
        <v>537</v>
      </c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1:14" s="6" customFormat="1" ht="30" customHeight="1" x14ac:dyDescent="0.25">
      <c r="A47" s="235" t="s">
        <v>391</v>
      </c>
      <c r="B47" s="229" t="s">
        <v>478</v>
      </c>
    </row>
    <row r="48" spans="1:14" s="6" customFormat="1" ht="30" customHeight="1" x14ac:dyDescent="0.25">
      <c r="A48" s="236" t="s">
        <v>302</v>
      </c>
      <c r="B48" s="231" t="s">
        <v>424</v>
      </c>
    </row>
    <row r="49" spans="1:14" s="6" customFormat="1" ht="30" customHeight="1" x14ac:dyDescent="0.25">
      <c r="A49" s="237" t="s">
        <v>303</v>
      </c>
      <c r="B49" s="231" t="s">
        <v>425</v>
      </c>
    </row>
    <row r="50" spans="1:14" s="6" customFormat="1" ht="30" customHeight="1" x14ac:dyDescent="0.25">
      <c r="A50" s="236" t="s">
        <v>304</v>
      </c>
      <c r="B50" s="231" t="s">
        <v>426</v>
      </c>
    </row>
    <row r="51" spans="1:14" s="6" customFormat="1" ht="30" customHeight="1" x14ac:dyDescent="0.25">
      <c r="A51" s="236" t="s">
        <v>305</v>
      </c>
      <c r="B51" s="231" t="s">
        <v>538</v>
      </c>
    </row>
    <row r="52" spans="1:14" s="6" customFormat="1" ht="30" customHeight="1" x14ac:dyDescent="0.25">
      <c r="A52" s="236" t="s">
        <v>306</v>
      </c>
      <c r="B52" s="231" t="s">
        <v>427</v>
      </c>
    </row>
    <row r="53" spans="1:14" s="6" customFormat="1" ht="30" customHeight="1" x14ac:dyDescent="0.25">
      <c r="A53" s="236" t="s">
        <v>307</v>
      </c>
      <c r="B53" s="231" t="s">
        <v>428</v>
      </c>
    </row>
    <row r="54" spans="1:14" s="6" customFormat="1" ht="30" customHeight="1" x14ac:dyDescent="0.25">
      <c r="A54" s="236" t="s">
        <v>308</v>
      </c>
      <c r="B54" s="231" t="s">
        <v>429</v>
      </c>
    </row>
    <row r="55" spans="1:14" s="6" customFormat="1" ht="30" customHeight="1" x14ac:dyDescent="0.25">
      <c r="A55" s="236" t="s">
        <v>309</v>
      </c>
      <c r="B55" s="231" t="s">
        <v>430</v>
      </c>
      <c r="C55" s="10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</row>
    <row r="56" spans="1:14" s="6" customFormat="1" ht="30" customHeight="1" x14ac:dyDescent="0.25">
      <c r="A56" s="236" t="s">
        <v>310</v>
      </c>
      <c r="B56" s="231" t="s">
        <v>431</v>
      </c>
    </row>
    <row r="57" spans="1:14" s="6" customFormat="1" ht="30" customHeight="1" x14ac:dyDescent="0.25">
      <c r="A57" s="237" t="s">
        <v>311</v>
      </c>
      <c r="B57" s="231" t="s">
        <v>540</v>
      </c>
    </row>
    <row r="58" spans="1:14" s="6" customFormat="1" ht="30" customHeight="1" x14ac:dyDescent="0.25">
      <c r="A58" s="235" t="s">
        <v>392</v>
      </c>
      <c r="B58" s="229" t="s">
        <v>480</v>
      </c>
    </row>
    <row r="59" spans="1:14" s="6" customFormat="1" ht="30" customHeight="1" x14ac:dyDescent="0.25">
      <c r="A59" s="236" t="s">
        <v>312</v>
      </c>
      <c r="B59" s="231" t="s">
        <v>432</v>
      </c>
    </row>
    <row r="60" spans="1:14" s="6" customFormat="1" ht="30" customHeight="1" x14ac:dyDescent="0.25">
      <c r="A60" s="236" t="s">
        <v>313</v>
      </c>
      <c r="B60" s="231" t="s">
        <v>433</v>
      </c>
    </row>
    <row r="61" spans="1:14" s="6" customFormat="1" ht="30" customHeight="1" x14ac:dyDescent="0.25">
      <c r="A61" s="236" t="s">
        <v>314</v>
      </c>
      <c r="B61" s="231" t="s">
        <v>434</v>
      </c>
    </row>
    <row r="62" spans="1:14" s="6" customFormat="1" ht="30" customHeight="1" x14ac:dyDescent="0.25">
      <c r="A62" s="236" t="s">
        <v>315</v>
      </c>
      <c r="B62" s="231" t="s">
        <v>545</v>
      </c>
    </row>
    <row r="63" spans="1:14" s="6" customFormat="1" ht="30" customHeight="1" x14ac:dyDescent="0.25">
      <c r="A63" s="237" t="s">
        <v>316</v>
      </c>
      <c r="B63" s="231" t="s">
        <v>435</v>
      </c>
    </row>
    <row r="64" spans="1:14" s="6" customFormat="1" ht="30" customHeight="1" x14ac:dyDescent="0.25">
      <c r="A64" s="236" t="s">
        <v>317</v>
      </c>
      <c r="B64" s="231" t="s">
        <v>436</v>
      </c>
    </row>
    <row r="65" spans="1:14" s="6" customFormat="1" ht="30" customHeight="1" x14ac:dyDescent="0.25">
      <c r="A65" s="236" t="s">
        <v>318</v>
      </c>
      <c r="B65" s="231" t="s">
        <v>437</v>
      </c>
    </row>
    <row r="66" spans="1:14" s="6" customFormat="1" ht="30" customHeight="1" x14ac:dyDescent="0.25">
      <c r="A66" s="236" t="s">
        <v>319</v>
      </c>
      <c r="B66" s="231" t="s">
        <v>438</v>
      </c>
      <c r="C66" s="10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</row>
    <row r="67" spans="1:14" s="6" customFormat="1" ht="30" customHeight="1" x14ac:dyDescent="0.25">
      <c r="A67" s="236" t="s">
        <v>320</v>
      </c>
      <c r="B67" s="231" t="s">
        <v>439</v>
      </c>
    </row>
    <row r="68" spans="1:14" s="6" customFormat="1" ht="30" customHeight="1" x14ac:dyDescent="0.25">
      <c r="A68" s="236" t="s">
        <v>321</v>
      </c>
      <c r="B68" s="231" t="s">
        <v>546</v>
      </c>
    </row>
    <row r="69" spans="1:14" s="6" customFormat="1" ht="30" customHeight="1" x14ac:dyDescent="0.25">
      <c r="A69" s="235" t="s">
        <v>393</v>
      </c>
      <c r="B69" s="229" t="s">
        <v>481</v>
      </c>
    </row>
    <row r="70" spans="1:14" s="6" customFormat="1" ht="30" customHeight="1" x14ac:dyDescent="0.25">
      <c r="A70" s="236" t="s">
        <v>322</v>
      </c>
      <c r="B70" s="231" t="s">
        <v>440</v>
      </c>
    </row>
    <row r="71" spans="1:14" s="6" customFormat="1" ht="30" customHeight="1" x14ac:dyDescent="0.25">
      <c r="A71" s="236" t="s">
        <v>323</v>
      </c>
      <c r="B71" s="231" t="s">
        <v>441</v>
      </c>
    </row>
    <row r="72" spans="1:14" s="6" customFormat="1" ht="30" customHeight="1" x14ac:dyDescent="0.25">
      <c r="A72" s="237" t="s">
        <v>324</v>
      </c>
      <c r="B72" s="231" t="s">
        <v>442</v>
      </c>
    </row>
    <row r="73" spans="1:14" s="6" customFormat="1" ht="30" customHeight="1" x14ac:dyDescent="0.25">
      <c r="A73" s="236" t="s">
        <v>325</v>
      </c>
      <c r="B73" s="231" t="s">
        <v>443</v>
      </c>
    </row>
    <row r="74" spans="1:14" s="6" customFormat="1" ht="30" customHeight="1" x14ac:dyDescent="0.25">
      <c r="A74" s="236" t="s">
        <v>326</v>
      </c>
      <c r="B74" s="231" t="s">
        <v>444</v>
      </c>
    </row>
    <row r="75" spans="1:14" s="6" customFormat="1" ht="30" customHeight="1" x14ac:dyDescent="0.25">
      <c r="A75" s="237" t="s">
        <v>327</v>
      </c>
      <c r="B75" s="231" t="s">
        <v>445</v>
      </c>
    </row>
    <row r="76" spans="1:14" s="6" customFormat="1" ht="30" customHeight="1" x14ac:dyDescent="0.25">
      <c r="A76" s="236" t="s">
        <v>328</v>
      </c>
      <c r="B76" s="231" t="s">
        <v>446</v>
      </c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</row>
    <row r="77" spans="1:14" s="6" customFormat="1" ht="30" customHeight="1" x14ac:dyDescent="0.25">
      <c r="A77" s="236" t="s">
        <v>329</v>
      </c>
      <c r="B77" s="231" t="s">
        <v>447</v>
      </c>
    </row>
    <row r="78" spans="1:14" s="6" customFormat="1" ht="30" customHeight="1" x14ac:dyDescent="0.25">
      <c r="A78" s="235" t="s">
        <v>394</v>
      </c>
      <c r="B78" s="229" t="s">
        <v>482</v>
      </c>
    </row>
    <row r="79" spans="1:14" s="6" customFormat="1" ht="30" customHeight="1" x14ac:dyDescent="0.25">
      <c r="A79" s="236" t="s">
        <v>330</v>
      </c>
      <c r="B79" s="231" t="s">
        <v>448</v>
      </c>
    </row>
    <row r="80" spans="1:14" s="6" customFormat="1" ht="30" customHeight="1" x14ac:dyDescent="0.25">
      <c r="A80" s="236" t="s">
        <v>331</v>
      </c>
      <c r="B80" s="231" t="s">
        <v>449</v>
      </c>
    </row>
    <row r="81" spans="1:14" s="6" customFormat="1" ht="30" customHeight="1" x14ac:dyDescent="0.25">
      <c r="A81" s="237" t="s">
        <v>332</v>
      </c>
      <c r="B81" s="231" t="s">
        <v>450</v>
      </c>
    </row>
    <row r="82" spans="1:14" s="6" customFormat="1" ht="30" customHeight="1" x14ac:dyDescent="0.25">
      <c r="A82" s="236" t="s">
        <v>333</v>
      </c>
      <c r="B82" s="231" t="s">
        <v>451</v>
      </c>
    </row>
    <row r="83" spans="1:14" s="6" customFormat="1" ht="30" customHeight="1" x14ac:dyDescent="0.25">
      <c r="A83" s="236" t="s">
        <v>334</v>
      </c>
      <c r="B83" s="231" t="s">
        <v>452</v>
      </c>
    </row>
    <row r="84" spans="1:14" s="6" customFormat="1" ht="30" customHeight="1" x14ac:dyDescent="0.25">
      <c r="A84" s="237" t="s">
        <v>335</v>
      </c>
      <c r="B84" s="231" t="s">
        <v>453</v>
      </c>
    </row>
    <row r="85" spans="1:14" s="6" customFormat="1" ht="30" customHeight="1" x14ac:dyDescent="0.25">
      <c r="A85" s="236" t="s">
        <v>336</v>
      </c>
      <c r="B85" s="231" t="s">
        <v>454</v>
      </c>
      <c r="C85" s="10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</row>
    <row r="86" spans="1:14" s="6" customFormat="1" ht="30" customHeight="1" x14ac:dyDescent="0.25">
      <c r="A86" s="236" t="s">
        <v>337</v>
      </c>
      <c r="B86" s="231" t="s">
        <v>455</v>
      </c>
    </row>
    <row r="87" spans="1:14" s="6" customFormat="1" ht="30" customHeight="1" x14ac:dyDescent="0.25">
      <c r="A87" s="235" t="s">
        <v>395</v>
      </c>
      <c r="B87" s="229" t="s">
        <v>483</v>
      </c>
    </row>
    <row r="88" spans="1:14" s="6" customFormat="1" ht="30" customHeight="1" x14ac:dyDescent="0.25">
      <c r="A88" s="236" t="s">
        <v>338</v>
      </c>
      <c r="B88" s="231" t="s">
        <v>456</v>
      </c>
    </row>
    <row r="89" spans="1:14" s="6" customFormat="1" ht="30" customHeight="1" x14ac:dyDescent="0.25">
      <c r="A89" s="236" t="s">
        <v>339</v>
      </c>
      <c r="B89" s="231" t="s">
        <v>457</v>
      </c>
    </row>
    <row r="90" spans="1:14" s="6" customFormat="1" ht="30" customHeight="1" x14ac:dyDescent="0.25">
      <c r="A90" s="237" t="s">
        <v>340</v>
      </c>
      <c r="B90" s="231" t="s">
        <v>458</v>
      </c>
    </row>
    <row r="91" spans="1:14" s="6" customFormat="1" ht="30" customHeight="1" x14ac:dyDescent="0.25">
      <c r="A91" s="237" t="s">
        <v>341</v>
      </c>
      <c r="B91" s="231" t="s">
        <v>459</v>
      </c>
    </row>
    <row r="92" spans="1:14" s="6" customFormat="1" ht="30" customHeight="1" x14ac:dyDescent="0.25">
      <c r="A92" s="237" t="s">
        <v>342</v>
      </c>
      <c r="B92" s="231" t="s">
        <v>460</v>
      </c>
    </row>
    <row r="93" spans="1:14" s="6" customFormat="1" ht="30" customHeight="1" x14ac:dyDescent="0.25">
      <c r="A93" s="236" t="s">
        <v>518</v>
      </c>
      <c r="B93" s="231" t="s">
        <v>461</v>
      </c>
    </row>
    <row r="94" spans="1:14" s="6" customFormat="1" ht="30" customHeight="1" x14ac:dyDescent="0.25">
      <c r="A94" s="236" t="s">
        <v>519</v>
      </c>
      <c r="B94" s="231" t="s">
        <v>462</v>
      </c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</row>
    <row r="95" spans="1:14" s="6" customFormat="1" ht="30" customHeight="1" x14ac:dyDescent="0.25">
      <c r="A95" s="236" t="s">
        <v>520</v>
      </c>
      <c r="B95" s="231" t="s">
        <v>463</v>
      </c>
    </row>
    <row r="96" spans="1:14" s="6" customFormat="1" ht="30" customHeight="1" x14ac:dyDescent="0.25">
      <c r="A96" s="235" t="s">
        <v>396</v>
      </c>
      <c r="B96" s="229" t="s">
        <v>2</v>
      </c>
    </row>
    <row r="97" spans="1:2" s="6" customFormat="1" ht="30" customHeight="1" x14ac:dyDescent="0.25">
      <c r="A97" s="236" t="s">
        <v>521</v>
      </c>
      <c r="B97" s="231" t="s">
        <v>577</v>
      </c>
    </row>
    <row r="98" spans="1:2" ht="30" customHeight="1" x14ac:dyDescent="0.25">
      <c r="A98" s="236" t="s">
        <v>522</v>
      </c>
      <c r="B98" s="231" t="s">
        <v>578</v>
      </c>
    </row>
    <row r="99" spans="1:2" ht="30" customHeight="1" thickBot="1" x14ac:dyDescent="0.3">
      <c r="A99" s="238" t="s">
        <v>541</v>
      </c>
      <c r="B99" s="232" t="s">
        <v>580</v>
      </c>
    </row>
  </sheetData>
  <autoFilter ref="A5:B97"/>
  <mergeCells count="1">
    <mergeCell ref="A1:B1"/>
  </mergeCells>
  <phoneticPr fontId="29" type="noConversion"/>
  <hyperlinks>
    <hyperlink ref="A6" location="'C1'!A1" display="C1"/>
    <hyperlink ref="A7" location="'C2'!A1" display="C2"/>
    <hyperlink ref="A8" location="'C3'!A1" display="C3"/>
    <hyperlink ref="A9" location="'C4'!A1" display="C4"/>
    <hyperlink ref="A10" location="'C5'!A1" display="C5"/>
    <hyperlink ref="A11" location="'C6'!A1" display="C6"/>
    <hyperlink ref="A12" location="'C7'!A1" display="C7"/>
    <hyperlink ref="A13" location="'C8,C10,C12'!A1" display="C8"/>
    <hyperlink ref="A14" location="'C9'!A1" display="C9"/>
    <hyperlink ref="A20" location="'C14'!A1" display="C14"/>
    <hyperlink ref="A32" location="'C25'!A1" display="C25"/>
    <hyperlink ref="A33" location="'C26-C28'!A1" display="C26"/>
    <hyperlink ref="A34:A35" r:id="rId1" location="'C26-C28'!A1" display="C26"/>
    <hyperlink ref="A34" location="'C26-C28'!A34" display="C27"/>
    <hyperlink ref="A35" location="'C26-C28'!A67" display="C28"/>
    <hyperlink ref="A37:A38" r:id="rId2" location="'C26-C28'!A1" display="C26"/>
    <hyperlink ref="A37" location="'C29'!A1" display="C29"/>
    <hyperlink ref="B2" location="PORTADA!A1" display="PORTADA"/>
    <hyperlink ref="B3" location="FUNCIONARIOS!A1" display="FUNCIONARIOS QUE PARTICIPARON EN LA PUBLICACIÓN"/>
    <hyperlink ref="A45" location="'C37'!A1" display="C37"/>
    <hyperlink ref="A46" location="'C38'!A1" display="C38"/>
    <hyperlink ref="A48" location="'C39'!A1" display="C39"/>
    <hyperlink ref="A49" location="'C40'!A1" display="C40"/>
    <hyperlink ref="A50" location="'C41'!A1" display="C41"/>
    <hyperlink ref="A51" location="'C42'!A1" display="C42"/>
    <hyperlink ref="A53" location="'C44'!A1" display="C44"/>
    <hyperlink ref="A52" location="'C43'!A1" display="C43"/>
    <hyperlink ref="A54" location="'C45'!A1" display="C45"/>
    <hyperlink ref="A55" location="'C46'!A1" display="C46"/>
    <hyperlink ref="A56" location="'C47'!A1" display="C47"/>
    <hyperlink ref="A57" location="'C48'!A1" display="C48"/>
    <hyperlink ref="A59" location="'C49'!A1" display="C49"/>
    <hyperlink ref="A60" location="'C50'!A1" display="C50"/>
    <hyperlink ref="A61" location="'C51'!A1" display="C51"/>
    <hyperlink ref="A62" location="'C52'!A1" display="C52"/>
    <hyperlink ref="A63" location="'C53'!A1" display="C53"/>
    <hyperlink ref="A64" location="'C54'!A1" display="C54"/>
    <hyperlink ref="A65" location="'C55'!A1" display="C55"/>
    <hyperlink ref="A66" location="'C56'!A1" display="C56"/>
    <hyperlink ref="A67" location="'C57'!A1" display="C57"/>
    <hyperlink ref="A68" location="'C58'!A1" display="C58"/>
    <hyperlink ref="A70" location="'C59'!A1" display="C59"/>
    <hyperlink ref="A71" location="'C60'!A1" display="C60"/>
    <hyperlink ref="A72" location="'C61'!A1" display="C61"/>
    <hyperlink ref="A73" location="'C62'!A1" display="C62"/>
    <hyperlink ref="A74" location="'C63'!A1" display="C63"/>
    <hyperlink ref="A75" location="'C64'!A1" display="C64"/>
    <hyperlink ref="A76" location="'C65'!A1" display="C65"/>
    <hyperlink ref="A77" location="'C66'!A1" display="C66"/>
    <hyperlink ref="A79" location="'C67'!A1" display="C67"/>
    <hyperlink ref="A80" location="'C68'!A1" display="C68"/>
    <hyperlink ref="A81" location="'C69'!A1" display="C69"/>
    <hyperlink ref="A82" location="'C70'!A1" display="C70"/>
    <hyperlink ref="A83" location="'C71'!A1" display="C71"/>
    <hyperlink ref="A84" location="'C72'!A1" display="C72"/>
    <hyperlink ref="A90" location="'C77'!A1" display="C77"/>
    <hyperlink ref="A91" location="'C78'!A1" display="C78"/>
    <hyperlink ref="A92" location="'C79'!A1" display="C79"/>
    <hyperlink ref="A85" location="'C73'!A1" display="C73"/>
    <hyperlink ref="A86" location="'C74'!A1" display="C74"/>
    <hyperlink ref="A88" location="'C75'!A1" display="C75"/>
    <hyperlink ref="A89" location="'C76'!A1" display="C76"/>
    <hyperlink ref="A5" r:id="rId3" location="'D1'!A1"/>
    <hyperlink ref="A19" r:id="rId4" location="'D2'!A1"/>
    <hyperlink ref="A31" r:id="rId5" location="'D3'!A1"/>
    <hyperlink ref="A36" r:id="rId6" location="'D4'!A1"/>
    <hyperlink ref="A47" r:id="rId7" location="'D5'!A1"/>
    <hyperlink ref="A58" r:id="rId8" location="'D6'!A1"/>
    <hyperlink ref="A69" r:id="rId9" location="'D7'!A1"/>
    <hyperlink ref="A78" r:id="rId10" location="'D8'!A1"/>
    <hyperlink ref="A87" r:id="rId11" location="'D9'!A1"/>
    <hyperlink ref="A96" r:id="rId12" location="'D10'!A1"/>
    <hyperlink ref="A15:A18" location="'C9'!A1" display="C9"/>
    <hyperlink ref="A15" location="'C10'!A1" display="C10"/>
    <hyperlink ref="A16" location="'C11'!A1" display="C11"/>
    <hyperlink ref="A17" location="'C12'!A1" display="C12"/>
    <hyperlink ref="A18" location="'C13'!A1" display="C13"/>
    <hyperlink ref="A21:A30" location="'C14'!A1" display="C14"/>
    <hyperlink ref="A21" location="'C15'!A1" display="C15"/>
    <hyperlink ref="A22" location="'C16'!A1" display="C16"/>
    <hyperlink ref="A23" location="'C17'!A1" display="C17"/>
    <hyperlink ref="A24" location="'C18'!A1" display="C18"/>
    <hyperlink ref="A25" location="'C19'!A1" display="C19"/>
    <hyperlink ref="A26" location="'C20'!A1" display="C20"/>
    <hyperlink ref="A27" location="'C21'!A1" display="C21"/>
    <hyperlink ref="A28" location="'C22'!A1" display="C22"/>
    <hyperlink ref="A29" location="'C23'!A1" display="C23"/>
    <hyperlink ref="A30" location="'C24'!A1" display="C24"/>
    <hyperlink ref="A38" r:id="rId13" location="'C30'!A1"/>
    <hyperlink ref="A39:A44" r:id="rId14" location="'C26-C28'!A1" display="C26"/>
    <hyperlink ref="A39" r:id="rId15" location="'C31 '!A1"/>
    <hyperlink ref="A40" r:id="rId16" location="'C32'!A1"/>
    <hyperlink ref="A41" r:id="rId17" location="'C33'!A1"/>
    <hyperlink ref="A42" r:id="rId18" location="'C34'!A1"/>
    <hyperlink ref="A43" r:id="rId19" location="'C35'!A1"/>
    <hyperlink ref="A44" r:id="rId20" location="'C36'!A1"/>
    <hyperlink ref="A93:A98" location="'C79'!A1" display="C79"/>
    <hyperlink ref="A99" location="'C85'!A1" display="C85"/>
    <hyperlink ref="A93" location="'C80'!A1" display="C80"/>
    <hyperlink ref="A94" location="'C81'!A1" display="C81"/>
    <hyperlink ref="A95" location="'C82'!A1" display="C82"/>
    <hyperlink ref="A97" location="'C83'!A1" display="C83"/>
    <hyperlink ref="A98" location="'C84'!A1" display="C84"/>
  </hyperlinks>
  <printOptions horizontalCentered="1"/>
  <pageMargins left="0.70866141732283472" right="0.70866141732283472" top="0.74803149606299213" bottom="0.74803149606299213" header="0.31496062992125984" footer="0.31496062992125984"/>
  <pageSetup scale="62" fitToHeight="3" orientation="portrait" r:id="rId2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topLeftCell="A13" workbookViewId="0">
      <selection activeCell="K28" sqref="K28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15"/>
      <c r="B11" s="245" t="s">
        <v>470</v>
      </c>
      <c r="C11" s="245"/>
      <c r="D11" s="245"/>
      <c r="E11" s="245"/>
      <c r="F11" s="245"/>
      <c r="G11" s="245"/>
      <c r="H11" s="15"/>
    </row>
    <row r="12" spans="1:10" ht="12.75" customHeight="1" x14ac:dyDescent="0.25">
      <c r="A12" s="15"/>
      <c r="B12" s="245"/>
      <c r="C12" s="245"/>
      <c r="D12" s="245"/>
      <c r="E12" s="245"/>
      <c r="F12" s="245"/>
      <c r="G12" s="245"/>
      <c r="H12" s="15"/>
    </row>
    <row r="13" spans="1:10" ht="12.75" customHeight="1" x14ac:dyDescent="0.25">
      <c r="A13" s="15"/>
      <c r="B13" s="245"/>
      <c r="C13" s="245"/>
      <c r="D13" s="245"/>
      <c r="E13" s="245"/>
      <c r="F13" s="245"/>
      <c r="G13" s="245"/>
      <c r="H13" s="15"/>
    </row>
    <row r="14" spans="1:10" ht="12.75" customHeight="1" x14ac:dyDescent="0.25">
      <c r="A14" s="15"/>
      <c r="B14" s="245"/>
      <c r="C14" s="245"/>
      <c r="D14" s="245"/>
      <c r="E14" s="245"/>
      <c r="F14" s="245"/>
      <c r="G14" s="245"/>
      <c r="H14" s="15"/>
    </row>
    <row r="15" spans="1:10" ht="15" customHeight="1" x14ac:dyDescent="0.25">
      <c r="A15" s="15"/>
      <c r="B15" s="245"/>
      <c r="C15" s="245"/>
      <c r="D15" s="245"/>
      <c r="E15" s="245"/>
      <c r="F15" s="245"/>
      <c r="G15" s="245"/>
      <c r="H15" s="15"/>
    </row>
    <row r="16" spans="1:10" ht="12.75" customHeight="1" x14ac:dyDescent="0.25">
      <c r="A16" s="15"/>
      <c r="B16" s="245"/>
      <c r="C16" s="245"/>
      <c r="D16" s="245"/>
      <c r="E16" s="245"/>
      <c r="F16" s="245"/>
      <c r="G16" s="245"/>
      <c r="H16" s="15"/>
    </row>
    <row r="17" spans="1:8" ht="12.75" customHeight="1" x14ac:dyDescent="0.25">
      <c r="A17" s="15"/>
      <c r="B17" s="245"/>
      <c r="C17" s="245"/>
      <c r="D17" s="245"/>
      <c r="E17" s="245"/>
      <c r="F17" s="245"/>
      <c r="G17" s="245"/>
      <c r="H17" s="15"/>
    </row>
    <row r="18" spans="1:8" ht="12.75" customHeight="1" x14ac:dyDescent="0.25">
      <c r="A18" s="15"/>
      <c r="B18" s="245"/>
      <c r="C18" s="245"/>
      <c r="D18" s="245"/>
      <c r="E18" s="245"/>
      <c r="F18" s="245"/>
      <c r="G18" s="245"/>
      <c r="H18" s="15"/>
    </row>
    <row r="19" spans="1:8" ht="12.75" customHeight="1" x14ac:dyDescent="0.25">
      <c r="A19" s="15"/>
      <c r="B19" s="245"/>
      <c r="C19" s="245"/>
      <c r="D19" s="245"/>
      <c r="E19" s="245"/>
      <c r="F19" s="245"/>
      <c r="G19" s="245"/>
      <c r="H19" s="15"/>
    </row>
    <row r="20" spans="1:8" ht="12.75" customHeight="1" x14ac:dyDescent="0.25">
      <c r="A20" s="15"/>
      <c r="B20" s="245"/>
      <c r="C20" s="245"/>
      <c r="D20" s="245"/>
      <c r="E20" s="245"/>
      <c r="F20" s="245"/>
      <c r="G20" s="245"/>
      <c r="H20" s="15"/>
    </row>
    <row r="21" spans="1:8" ht="12.75" customHeight="1" x14ac:dyDescent="0.25">
      <c r="A21" s="15"/>
      <c r="B21" s="245"/>
      <c r="C21" s="245"/>
      <c r="D21" s="245"/>
      <c r="E21" s="245"/>
      <c r="F21" s="245"/>
      <c r="G21" s="245"/>
      <c r="H21" s="15"/>
    </row>
    <row r="22" spans="1:8" ht="12.75" customHeight="1" x14ac:dyDescent="0.25">
      <c r="A22" s="15"/>
      <c r="B22" s="245"/>
      <c r="C22" s="245"/>
      <c r="D22" s="245"/>
      <c r="E22" s="245"/>
      <c r="F22" s="245"/>
      <c r="G22" s="245"/>
      <c r="H22" s="15"/>
    </row>
    <row r="23" spans="1:8" ht="12.75" customHeight="1" x14ac:dyDescent="0.25">
      <c r="A23" s="15"/>
      <c r="B23" s="245"/>
      <c r="C23" s="245"/>
      <c r="D23" s="245"/>
      <c r="E23" s="245"/>
      <c r="F23" s="245"/>
      <c r="G23" s="245"/>
      <c r="H23" s="15"/>
    </row>
    <row r="24" spans="1:8" ht="12.75" customHeight="1" x14ac:dyDescent="0.25">
      <c r="A24" s="15"/>
      <c r="B24" s="245"/>
      <c r="C24" s="245"/>
      <c r="D24" s="245"/>
      <c r="E24" s="245"/>
      <c r="F24" s="245"/>
      <c r="G24" s="245"/>
      <c r="H24" s="15"/>
    </row>
    <row r="25" spans="1:8" ht="12.75" customHeight="1" x14ac:dyDescent="0.25">
      <c r="A25" s="15"/>
      <c r="B25" s="245"/>
      <c r="C25" s="245"/>
      <c r="D25" s="245"/>
      <c r="E25" s="245"/>
      <c r="F25" s="245"/>
      <c r="G25" s="245"/>
      <c r="H25" s="15"/>
    </row>
    <row r="26" spans="1:8" ht="12.75" customHeight="1" x14ac:dyDescent="0.25">
      <c r="A26" s="15"/>
      <c r="B26" s="245"/>
      <c r="C26" s="245"/>
      <c r="D26" s="245"/>
      <c r="E26" s="245"/>
      <c r="F26" s="245"/>
      <c r="G26" s="245"/>
      <c r="H26" s="1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B11:G26"/>
    <mergeCell ref="I2:J3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showGridLines="0" zoomScaleNormal="100" workbookViewId="0">
      <selection activeCell="AC20" sqref="AC20"/>
    </sheetView>
  </sheetViews>
  <sheetFormatPr baseColWidth="10" defaultRowHeight="15" customHeight="1" x14ac:dyDescent="0.25"/>
  <cols>
    <col min="1" max="1" width="15.7109375" style="48" customWidth="1"/>
    <col min="2" max="4" width="6.5703125" style="48" bestFit="1" customWidth="1"/>
    <col min="5" max="5" width="1.42578125" style="48" customWidth="1"/>
    <col min="6" max="8" width="6.5703125" style="48" bestFit="1" customWidth="1"/>
    <col min="9" max="9" width="1.42578125" style="48" customWidth="1"/>
    <col min="10" max="12" width="6.5703125" style="48" bestFit="1" customWidth="1"/>
    <col min="13" max="13" width="1.42578125" style="48" customWidth="1"/>
    <col min="14" max="16" width="6.5703125" style="48" bestFit="1" customWidth="1"/>
    <col min="17" max="17" width="1.42578125" style="48" customWidth="1"/>
    <col min="18" max="20" width="6.5703125" style="48" bestFit="1" customWidth="1"/>
    <col min="21" max="254" width="11.42578125" style="48"/>
    <col min="255" max="255" width="13.7109375" style="48" customWidth="1"/>
    <col min="256" max="258" width="6.140625" style="48" customWidth="1"/>
    <col min="259" max="259" width="1.42578125" style="48" customWidth="1"/>
    <col min="260" max="262" width="5.140625" style="48" customWidth="1"/>
    <col min="263" max="263" width="1.42578125" style="48" customWidth="1"/>
    <col min="264" max="266" width="5.140625" style="48" customWidth="1"/>
    <col min="267" max="267" width="1.42578125" style="48" customWidth="1"/>
    <col min="268" max="270" width="5.140625" style="48" customWidth="1"/>
    <col min="271" max="271" width="1.42578125" style="48" customWidth="1"/>
    <col min="272" max="274" width="5.140625" style="48" customWidth="1"/>
    <col min="275" max="510" width="11.42578125" style="48"/>
    <col min="511" max="511" width="13.7109375" style="48" customWidth="1"/>
    <col min="512" max="514" width="6.140625" style="48" customWidth="1"/>
    <col min="515" max="515" width="1.42578125" style="48" customWidth="1"/>
    <col min="516" max="518" width="5.140625" style="48" customWidth="1"/>
    <col min="519" max="519" width="1.42578125" style="48" customWidth="1"/>
    <col min="520" max="522" width="5.140625" style="48" customWidth="1"/>
    <col min="523" max="523" width="1.42578125" style="48" customWidth="1"/>
    <col min="524" max="526" width="5.140625" style="48" customWidth="1"/>
    <col min="527" max="527" width="1.42578125" style="48" customWidth="1"/>
    <col min="528" max="530" width="5.140625" style="48" customWidth="1"/>
    <col min="531" max="766" width="11.42578125" style="48"/>
    <col min="767" max="767" width="13.7109375" style="48" customWidth="1"/>
    <col min="768" max="770" width="6.140625" style="48" customWidth="1"/>
    <col min="771" max="771" width="1.42578125" style="48" customWidth="1"/>
    <col min="772" max="774" width="5.140625" style="48" customWidth="1"/>
    <col min="775" max="775" width="1.42578125" style="48" customWidth="1"/>
    <col min="776" max="778" width="5.140625" style="48" customWidth="1"/>
    <col min="779" max="779" width="1.42578125" style="48" customWidth="1"/>
    <col min="780" max="782" width="5.140625" style="48" customWidth="1"/>
    <col min="783" max="783" width="1.42578125" style="48" customWidth="1"/>
    <col min="784" max="786" width="5.140625" style="48" customWidth="1"/>
    <col min="787" max="1022" width="11.42578125" style="48"/>
    <col min="1023" max="1023" width="13.7109375" style="48" customWidth="1"/>
    <col min="1024" max="1026" width="6.140625" style="48" customWidth="1"/>
    <col min="1027" max="1027" width="1.42578125" style="48" customWidth="1"/>
    <col min="1028" max="1030" width="5.140625" style="48" customWidth="1"/>
    <col min="1031" max="1031" width="1.42578125" style="48" customWidth="1"/>
    <col min="1032" max="1034" width="5.140625" style="48" customWidth="1"/>
    <col min="1035" max="1035" width="1.42578125" style="48" customWidth="1"/>
    <col min="1036" max="1038" width="5.140625" style="48" customWidth="1"/>
    <col min="1039" max="1039" width="1.42578125" style="48" customWidth="1"/>
    <col min="1040" max="1042" width="5.140625" style="48" customWidth="1"/>
    <col min="1043" max="1278" width="11.42578125" style="48"/>
    <col min="1279" max="1279" width="13.7109375" style="48" customWidth="1"/>
    <col min="1280" max="1282" width="6.140625" style="48" customWidth="1"/>
    <col min="1283" max="1283" width="1.42578125" style="48" customWidth="1"/>
    <col min="1284" max="1286" width="5.140625" style="48" customWidth="1"/>
    <col min="1287" max="1287" width="1.42578125" style="48" customWidth="1"/>
    <col min="1288" max="1290" width="5.140625" style="48" customWidth="1"/>
    <col min="1291" max="1291" width="1.42578125" style="48" customWidth="1"/>
    <col min="1292" max="1294" width="5.140625" style="48" customWidth="1"/>
    <col min="1295" max="1295" width="1.42578125" style="48" customWidth="1"/>
    <col min="1296" max="1298" width="5.140625" style="48" customWidth="1"/>
    <col min="1299" max="1534" width="11.42578125" style="48"/>
    <col min="1535" max="1535" width="13.7109375" style="48" customWidth="1"/>
    <col min="1536" max="1538" width="6.140625" style="48" customWidth="1"/>
    <col min="1539" max="1539" width="1.42578125" style="48" customWidth="1"/>
    <col min="1540" max="1542" width="5.140625" style="48" customWidth="1"/>
    <col min="1543" max="1543" width="1.42578125" style="48" customWidth="1"/>
    <col min="1544" max="1546" width="5.140625" style="48" customWidth="1"/>
    <col min="1547" max="1547" width="1.42578125" style="48" customWidth="1"/>
    <col min="1548" max="1550" width="5.140625" style="48" customWidth="1"/>
    <col min="1551" max="1551" width="1.42578125" style="48" customWidth="1"/>
    <col min="1552" max="1554" width="5.140625" style="48" customWidth="1"/>
    <col min="1555" max="1790" width="11.42578125" style="48"/>
    <col min="1791" max="1791" width="13.7109375" style="48" customWidth="1"/>
    <col min="1792" max="1794" width="6.140625" style="48" customWidth="1"/>
    <col min="1795" max="1795" width="1.42578125" style="48" customWidth="1"/>
    <col min="1796" max="1798" width="5.140625" style="48" customWidth="1"/>
    <col min="1799" max="1799" width="1.42578125" style="48" customWidth="1"/>
    <col min="1800" max="1802" width="5.140625" style="48" customWidth="1"/>
    <col min="1803" max="1803" width="1.42578125" style="48" customWidth="1"/>
    <col min="1804" max="1806" width="5.140625" style="48" customWidth="1"/>
    <col min="1807" max="1807" width="1.42578125" style="48" customWidth="1"/>
    <col min="1808" max="1810" width="5.140625" style="48" customWidth="1"/>
    <col min="1811" max="2046" width="11.42578125" style="48"/>
    <col min="2047" max="2047" width="13.7109375" style="48" customWidth="1"/>
    <col min="2048" max="2050" width="6.140625" style="48" customWidth="1"/>
    <col min="2051" max="2051" width="1.42578125" style="48" customWidth="1"/>
    <col min="2052" max="2054" width="5.140625" style="48" customWidth="1"/>
    <col min="2055" max="2055" width="1.42578125" style="48" customWidth="1"/>
    <col min="2056" max="2058" width="5.140625" style="48" customWidth="1"/>
    <col min="2059" max="2059" width="1.42578125" style="48" customWidth="1"/>
    <col min="2060" max="2062" width="5.140625" style="48" customWidth="1"/>
    <col min="2063" max="2063" width="1.42578125" style="48" customWidth="1"/>
    <col min="2064" max="2066" width="5.140625" style="48" customWidth="1"/>
    <col min="2067" max="2302" width="11.42578125" style="48"/>
    <col min="2303" max="2303" width="13.7109375" style="48" customWidth="1"/>
    <col min="2304" max="2306" width="6.140625" style="48" customWidth="1"/>
    <col min="2307" max="2307" width="1.42578125" style="48" customWidth="1"/>
    <col min="2308" max="2310" width="5.140625" style="48" customWidth="1"/>
    <col min="2311" max="2311" width="1.42578125" style="48" customWidth="1"/>
    <col min="2312" max="2314" width="5.140625" style="48" customWidth="1"/>
    <col min="2315" max="2315" width="1.42578125" style="48" customWidth="1"/>
    <col min="2316" max="2318" width="5.140625" style="48" customWidth="1"/>
    <col min="2319" max="2319" width="1.42578125" style="48" customWidth="1"/>
    <col min="2320" max="2322" width="5.140625" style="48" customWidth="1"/>
    <col min="2323" max="2558" width="11.42578125" style="48"/>
    <col min="2559" max="2559" width="13.7109375" style="48" customWidth="1"/>
    <col min="2560" max="2562" width="6.140625" style="48" customWidth="1"/>
    <col min="2563" max="2563" width="1.42578125" style="48" customWidth="1"/>
    <col min="2564" max="2566" width="5.140625" style="48" customWidth="1"/>
    <col min="2567" max="2567" width="1.42578125" style="48" customWidth="1"/>
    <col min="2568" max="2570" width="5.140625" style="48" customWidth="1"/>
    <col min="2571" max="2571" width="1.42578125" style="48" customWidth="1"/>
    <col min="2572" max="2574" width="5.140625" style="48" customWidth="1"/>
    <col min="2575" max="2575" width="1.42578125" style="48" customWidth="1"/>
    <col min="2576" max="2578" width="5.140625" style="48" customWidth="1"/>
    <col min="2579" max="2814" width="11.42578125" style="48"/>
    <col min="2815" max="2815" width="13.7109375" style="48" customWidth="1"/>
    <col min="2816" max="2818" width="6.140625" style="48" customWidth="1"/>
    <col min="2819" max="2819" width="1.42578125" style="48" customWidth="1"/>
    <col min="2820" max="2822" width="5.140625" style="48" customWidth="1"/>
    <col min="2823" max="2823" width="1.42578125" style="48" customWidth="1"/>
    <col min="2824" max="2826" width="5.140625" style="48" customWidth="1"/>
    <col min="2827" max="2827" width="1.42578125" style="48" customWidth="1"/>
    <col min="2828" max="2830" width="5.140625" style="48" customWidth="1"/>
    <col min="2831" max="2831" width="1.42578125" style="48" customWidth="1"/>
    <col min="2832" max="2834" width="5.140625" style="48" customWidth="1"/>
    <col min="2835" max="3070" width="11.42578125" style="48"/>
    <col min="3071" max="3071" width="13.7109375" style="48" customWidth="1"/>
    <col min="3072" max="3074" width="6.140625" style="48" customWidth="1"/>
    <col min="3075" max="3075" width="1.42578125" style="48" customWidth="1"/>
    <col min="3076" max="3078" width="5.140625" style="48" customWidth="1"/>
    <col min="3079" max="3079" width="1.42578125" style="48" customWidth="1"/>
    <col min="3080" max="3082" width="5.140625" style="48" customWidth="1"/>
    <col min="3083" max="3083" width="1.42578125" style="48" customWidth="1"/>
    <col min="3084" max="3086" width="5.140625" style="48" customWidth="1"/>
    <col min="3087" max="3087" width="1.42578125" style="48" customWidth="1"/>
    <col min="3088" max="3090" width="5.140625" style="48" customWidth="1"/>
    <col min="3091" max="3326" width="11.42578125" style="48"/>
    <col min="3327" max="3327" width="13.7109375" style="48" customWidth="1"/>
    <col min="3328" max="3330" width="6.140625" style="48" customWidth="1"/>
    <col min="3331" max="3331" width="1.42578125" style="48" customWidth="1"/>
    <col min="3332" max="3334" width="5.140625" style="48" customWidth="1"/>
    <col min="3335" max="3335" width="1.42578125" style="48" customWidth="1"/>
    <col min="3336" max="3338" width="5.140625" style="48" customWidth="1"/>
    <col min="3339" max="3339" width="1.42578125" style="48" customWidth="1"/>
    <col min="3340" max="3342" width="5.140625" style="48" customWidth="1"/>
    <col min="3343" max="3343" width="1.42578125" style="48" customWidth="1"/>
    <col min="3344" max="3346" width="5.140625" style="48" customWidth="1"/>
    <col min="3347" max="3582" width="11.42578125" style="48"/>
    <col min="3583" max="3583" width="13.7109375" style="48" customWidth="1"/>
    <col min="3584" max="3586" width="6.140625" style="48" customWidth="1"/>
    <col min="3587" max="3587" width="1.42578125" style="48" customWidth="1"/>
    <col min="3588" max="3590" width="5.140625" style="48" customWidth="1"/>
    <col min="3591" max="3591" width="1.42578125" style="48" customWidth="1"/>
    <col min="3592" max="3594" width="5.140625" style="48" customWidth="1"/>
    <col min="3595" max="3595" width="1.42578125" style="48" customWidth="1"/>
    <col min="3596" max="3598" width="5.140625" style="48" customWidth="1"/>
    <col min="3599" max="3599" width="1.42578125" style="48" customWidth="1"/>
    <col min="3600" max="3602" width="5.140625" style="48" customWidth="1"/>
    <col min="3603" max="3838" width="11.42578125" style="48"/>
    <col min="3839" max="3839" width="13.7109375" style="48" customWidth="1"/>
    <col min="3840" max="3842" width="6.140625" style="48" customWidth="1"/>
    <col min="3843" max="3843" width="1.42578125" style="48" customWidth="1"/>
    <col min="3844" max="3846" width="5.140625" style="48" customWidth="1"/>
    <col min="3847" max="3847" width="1.42578125" style="48" customWidth="1"/>
    <col min="3848" max="3850" width="5.140625" style="48" customWidth="1"/>
    <col min="3851" max="3851" width="1.42578125" style="48" customWidth="1"/>
    <col min="3852" max="3854" width="5.140625" style="48" customWidth="1"/>
    <col min="3855" max="3855" width="1.42578125" style="48" customWidth="1"/>
    <col min="3856" max="3858" width="5.140625" style="48" customWidth="1"/>
    <col min="3859" max="4094" width="11.42578125" style="48"/>
    <col min="4095" max="4095" width="13.7109375" style="48" customWidth="1"/>
    <col min="4096" max="4098" width="6.140625" style="48" customWidth="1"/>
    <col min="4099" max="4099" width="1.42578125" style="48" customWidth="1"/>
    <col min="4100" max="4102" width="5.140625" style="48" customWidth="1"/>
    <col min="4103" max="4103" width="1.42578125" style="48" customWidth="1"/>
    <col min="4104" max="4106" width="5.140625" style="48" customWidth="1"/>
    <col min="4107" max="4107" width="1.42578125" style="48" customWidth="1"/>
    <col min="4108" max="4110" width="5.140625" style="48" customWidth="1"/>
    <col min="4111" max="4111" width="1.42578125" style="48" customWidth="1"/>
    <col min="4112" max="4114" width="5.140625" style="48" customWidth="1"/>
    <col min="4115" max="4350" width="11.42578125" style="48"/>
    <col min="4351" max="4351" width="13.7109375" style="48" customWidth="1"/>
    <col min="4352" max="4354" width="6.140625" style="48" customWidth="1"/>
    <col min="4355" max="4355" width="1.42578125" style="48" customWidth="1"/>
    <col min="4356" max="4358" width="5.140625" style="48" customWidth="1"/>
    <col min="4359" max="4359" width="1.42578125" style="48" customWidth="1"/>
    <col min="4360" max="4362" width="5.140625" style="48" customWidth="1"/>
    <col min="4363" max="4363" width="1.42578125" style="48" customWidth="1"/>
    <col min="4364" max="4366" width="5.140625" style="48" customWidth="1"/>
    <col min="4367" max="4367" width="1.42578125" style="48" customWidth="1"/>
    <col min="4368" max="4370" width="5.140625" style="48" customWidth="1"/>
    <col min="4371" max="4606" width="11.42578125" style="48"/>
    <col min="4607" max="4607" width="13.7109375" style="48" customWidth="1"/>
    <col min="4608" max="4610" width="6.140625" style="48" customWidth="1"/>
    <col min="4611" max="4611" width="1.42578125" style="48" customWidth="1"/>
    <col min="4612" max="4614" width="5.140625" style="48" customWidth="1"/>
    <col min="4615" max="4615" width="1.42578125" style="48" customWidth="1"/>
    <col min="4616" max="4618" width="5.140625" style="48" customWidth="1"/>
    <col min="4619" max="4619" width="1.42578125" style="48" customWidth="1"/>
    <col min="4620" max="4622" width="5.140625" style="48" customWidth="1"/>
    <col min="4623" max="4623" width="1.42578125" style="48" customWidth="1"/>
    <col min="4624" max="4626" width="5.140625" style="48" customWidth="1"/>
    <col min="4627" max="4862" width="11.42578125" style="48"/>
    <col min="4863" max="4863" width="13.7109375" style="48" customWidth="1"/>
    <col min="4864" max="4866" width="6.140625" style="48" customWidth="1"/>
    <col min="4867" max="4867" width="1.42578125" style="48" customWidth="1"/>
    <col min="4868" max="4870" width="5.140625" style="48" customWidth="1"/>
    <col min="4871" max="4871" width="1.42578125" style="48" customWidth="1"/>
    <col min="4872" max="4874" width="5.140625" style="48" customWidth="1"/>
    <col min="4875" max="4875" width="1.42578125" style="48" customWidth="1"/>
    <col min="4876" max="4878" width="5.140625" style="48" customWidth="1"/>
    <col min="4879" max="4879" width="1.42578125" style="48" customWidth="1"/>
    <col min="4880" max="4882" width="5.140625" style="48" customWidth="1"/>
    <col min="4883" max="5118" width="11.42578125" style="48"/>
    <col min="5119" max="5119" width="13.7109375" style="48" customWidth="1"/>
    <col min="5120" max="5122" width="6.140625" style="48" customWidth="1"/>
    <col min="5123" max="5123" width="1.42578125" style="48" customWidth="1"/>
    <col min="5124" max="5126" width="5.140625" style="48" customWidth="1"/>
    <col min="5127" max="5127" width="1.42578125" style="48" customWidth="1"/>
    <col min="5128" max="5130" width="5.140625" style="48" customWidth="1"/>
    <col min="5131" max="5131" width="1.42578125" style="48" customWidth="1"/>
    <col min="5132" max="5134" width="5.140625" style="48" customWidth="1"/>
    <col min="5135" max="5135" width="1.42578125" style="48" customWidth="1"/>
    <col min="5136" max="5138" width="5.140625" style="48" customWidth="1"/>
    <col min="5139" max="5374" width="11.42578125" style="48"/>
    <col min="5375" max="5375" width="13.7109375" style="48" customWidth="1"/>
    <col min="5376" max="5378" width="6.140625" style="48" customWidth="1"/>
    <col min="5379" max="5379" width="1.42578125" style="48" customWidth="1"/>
    <col min="5380" max="5382" width="5.140625" style="48" customWidth="1"/>
    <col min="5383" max="5383" width="1.42578125" style="48" customWidth="1"/>
    <col min="5384" max="5386" width="5.140625" style="48" customWidth="1"/>
    <col min="5387" max="5387" width="1.42578125" style="48" customWidth="1"/>
    <col min="5388" max="5390" width="5.140625" style="48" customWidth="1"/>
    <col min="5391" max="5391" width="1.42578125" style="48" customWidth="1"/>
    <col min="5392" max="5394" width="5.140625" style="48" customWidth="1"/>
    <col min="5395" max="5630" width="11.42578125" style="48"/>
    <col min="5631" max="5631" width="13.7109375" style="48" customWidth="1"/>
    <col min="5632" max="5634" width="6.140625" style="48" customWidth="1"/>
    <col min="5635" max="5635" width="1.42578125" style="48" customWidth="1"/>
    <col min="5636" max="5638" width="5.140625" style="48" customWidth="1"/>
    <col min="5639" max="5639" width="1.42578125" style="48" customWidth="1"/>
    <col min="5640" max="5642" width="5.140625" style="48" customWidth="1"/>
    <col min="5643" max="5643" width="1.42578125" style="48" customWidth="1"/>
    <col min="5644" max="5646" width="5.140625" style="48" customWidth="1"/>
    <col min="5647" max="5647" width="1.42578125" style="48" customWidth="1"/>
    <col min="5648" max="5650" width="5.140625" style="48" customWidth="1"/>
    <col min="5651" max="5886" width="11.42578125" style="48"/>
    <col min="5887" max="5887" width="13.7109375" style="48" customWidth="1"/>
    <col min="5888" max="5890" width="6.140625" style="48" customWidth="1"/>
    <col min="5891" max="5891" width="1.42578125" style="48" customWidth="1"/>
    <col min="5892" max="5894" width="5.140625" style="48" customWidth="1"/>
    <col min="5895" max="5895" width="1.42578125" style="48" customWidth="1"/>
    <col min="5896" max="5898" width="5.140625" style="48" customWidth="1"/>
    <col min="5899" max="5899" width="1.42578125" style="48" customWidth="1"/>
    <col min="5900" max="5902" width="5.140625" style="48" customWidth="1"/>
    <col min="5903" max="5903" width="1.42578125" style="48" customWidth="1"/>
    <col min="5904" max="5906" width="5.140625" style="48" customWidth="1"/>
    <col min="5907" max="6142" width="11.42578125" style="48"/>
    <col min="6143" max="6143" width="13.7109375" style="48" customWidth="1"/>
    <col min="6144" max="6146" width="6.140625" style="48" customWidth="1"/>
    <col min="6147" max="6147" width="1.42578125" style="48" customWidth="1"/>
    <col min="6148" max="6150" width="5.140625" style="48" customWidth="1"/>
    <col min="6151" max="6151" width="1.42578125" style="48" customWidth="1"/>
    <col min="6152" max="6154" width="5.140625" style="48" customWidth="1"/>
    <col min="6155" max="6155" width="1.42578125" style="48" customWidth="1"/>
    <col min="6156" max="6158" width="5.140625" style="48" customWidth="1"/>
    <col min="6159" max="6159" width="1.42578125" style="48" customWidth="1"/>
    <col min="6160" max="6162" width="5.140625" style="48" customWidth="1"/>
    <col min="6163" max="6398" width="11.42578125" style="48"/>
    <col min="6399" max="6399" width="13.7109375" style="48" customWidth="1"/>
    <col min="6400" max="6402" width="6.140625" style="48" customWidth="1"/>
    <col min="6403" max="6403" width="1.42578125" style="48" customWidth="1"/>
    <col min="6404" max="6406" width="5.140625" style="48" customWidth="1"/>
    <col min="6407" max="6407" width="1.42578125" style="48" customWidth="1"/>
    <col min="6408" max="6410" width="5.140625" style="48" customWidth="1"/>
    <col min="6411" max="6411" width="1.42578125" style="48" customWidth="1"/>
    <col min="6412" max="6414" width="5.140625" style="48" customWidth="1"/>
    <col min="6415" max="6415" width="1.42578125" style="48" customWidth="1"/>
    <col min="6416" max="6418" width="5.140625" style="48" customWidth="1"/>
    <col min="6419" max="6654" width="11.42578125" style="48"/>
    <col min="6655" max="6655" width="13.7109375" style="48" customWidth="1"/>
    <col min="6656" max="6658" width="6.140625" style="48" customWidth="1"/>
    <col min="6659" max="6659" width="1.42578125" style="48" customWidth="1"/>
    <col min="6660" max="6662" width="5.140625" style="48" customWidth="1"/>
    <col min="6663" max="6663" width="1.42578125" style="48" customWidth="1"/>
    <col min="6664" max="6666" width="5.140625" style="48" customWidth="1"/>
    <col min="6667" max="6667" width="1.42578125" style="48" customWidth="1"/>
    <col min="6668" max="6670" width="5.140625" style="48" customWidth="1"/>
    <col min="6671" max="6671" width="1.42578125" style="48" customWidth="1"/>
    <col min="6672" max="6674" width="5.140625" style="48" customWidth="1"/>
    <col min="6675" max="6910" width="11.42578125" style="48"/>
    <col min="6911" max="6911" width="13.7109375" style="48" customWidth="1"/>
    <col min="6912" max="6914" width="6.140625" style="48" customWidth="1"/>
    <col min="6915" max="6915" width="1.42578125" style="48" customWidth="1"/>
    <col min="6916" max="6918" width="5.140625" style="48" customWidth="1"/>
    <col min="6919" max="6919" width="1.42578125" style="48" customWidth="1"/>
    <col min="6920" max="6922" width="5.140625" style="48" customWidth="1"/>
    <col min="6923" max="6923" width="1.42578125" style="48" customWidth="1"/>
    <col min="6924" max="6926" width="5.140625" style="48" customWidth="1"/>
    <col min="6927" max="6927" width="1.42578125" style="48" customWidth="1"/>
    <col min="6928" max="6930" width="5.140625" style="48" customWidth="1"/>
    <col min="6931" max="7166" width="11.42578125" style="48"/>
    <col min="7167" max="7167" width="13.7109375" style="48" customWidth="1"/>
    <col min="7168" max="7170" width="6.140625" style="48" customWidth="1"/>
    <col min="7171" max="7171" width="1.42578125" style="48" customWidth="1"/>
    <col min="7172" max="7174" width="5.140625" style="48" customWidth="1"/>
    <col min="7175" max="7175" width="1.42578125" style="48" customWidth="1"/>
    <col min="7176" max="7178" width="5.140625" style="48" customWidth="1"/>
    <col min="7179" max="7179" width="1.42578125" style="48" customWidth="1"/>
    <col min="7180" max="7182" width="5.140625" style="48" customWidth="1"/>
    <col min="7183" max="7183" width="1.42578125" style="48" customWidth="1"/>
    <col min="7184" max="7186" width="5.140625" style="48" customWidth="1"/>
    <col min="7187" max="7422" width="11.42578125" style="48"/>
    <col min="7423" max="7423" width="13.7109375" style="48" customWidth="1"/>
    <col min="7424" max="7426" width="6.140625" style="48" customWidth="1"/>
    <col min="7427" max="7427" width="1.42578125" style="48" customWidth="1"/>
    <col min="7428" max="7430" width="5.140625" style="48" customWidth="1"/>
    <col min="7431" max="7431" width="1.42578125" style="48" customWidth="1"/>
    <col min="7432" max="7434" width="5.140625" style="48" customWidth="1"/>
    <col min="7435" max="7435" width="1.42578125" style="48" customWidth="1"/>
    <col min="7436" max="7438" width="5.140625" style="48" customWidth="1"/>
    <col min="7439" max="7439" width="1.42578125" style="48" customWidth="1"/>
    <col min="7440" max="7442" width="5.140625" style="48" customWidth="1"/>
    <col min="7443" max="7678" width="11.42578125" style="48"/>
    <col min="7679" max="7679" width="13.7109375" style="48" customWidth="1"/>
    <col min="7680" max="7682" width="6.140625" style="48" customWidth="1"/>
    <col min="7683" max="7683" width="1.42578125" style="48" customWidth="1"/>
    <col min="7684" max="7686" width="5.140625" style="48" customWidth="1"/>
    <col min="7687" max="7687" width="1.42578125" style="48" customWidth="1"/>
    <col min="7688" max="7690" width="5.140625" style="48" customWidth="1"/>
    <col min="7691" max="7691" width="1.42578125" style="48" customWidth="1"/>
    <col min="7692" max="7694" width="5.140625" style="48" customWidth="1"/>
    <col min="7695" max="7695" width="1.42578125" style="48" customWidth="1"/>
    <col min="7696" max="7698" width="5.140625" style="48" customWidth="1"/>
    <col min="7699" max="7934" width="11.42578125" style="48"/>
    <col min="7935" max="7935" width="13.7109375" style="48" customWidth="1"/>
    <col min="7936" max="7938" width="6.140625" style="48" customWidth="1"/>
    <col min="7939" max="7939" width="1.42578125" style="48" customWidth="1"/>
    <col min="7940" max="7942" width="5.140625" style="48" customWidth="1"/>
    <col min="7943" max="7943" width="1.42578125" style="48" customWidth="1"/>
    <col min="7944" max="7946" width="5.140625" style="48" customWidth="1"/>
    <col min="7947" max="7947" width="1.42578125" style="48" customWidth="1"/>
    <col min="7948" max="7950" width="5.140625" style="48" customWidth="1"/>
    <col min="7951" max="7951" width="1.42578125" style="48" customWidth="1"/>
    <col min="7952" max="7954" width="5.140625" style="48" customWidth="1"/>
    <col min="7955" max="8190" width="11.42578125" style="48"/>
    <col min="8191" max="8191" width="13.7109375" style="48" customWidth="1"/>
    <col min="8192" max="8194" width="6.140625" style="48" customWidth="1"/>
    <col min="8195" max="8195" width="1.42578125" style="48" customWidth="1"/>
    <col min="8196" max="8198" width="5.140625" style="48" customWidth="1"/>
    <col min="8199" max="8199" width="1.42578125" style="48" customWidth="1"/>
    <col min="8200" max="8202" width="5.140625" style="48" customWidth="1"/>
    <col min="8203" max="8203" width="1.42578125" style="48" customWidth="1"/>
    <col min="8204" max="8206" width="5.140625" style="48" customWidth="1"/>
    <col min="8207" max="8207" width="1.42578125" style="48" customWidth="1"/>
    <col min="8208" max="8210" width="5.140625" style="48" customWidth="1"/>
    <col min="8211" max="8446" width="11.42578125" style="48"/>
    <col min="8447" max="8447" width="13.7109375" style="48" customWidth="1"/>
    <col min="8448" max="8450" width="6.140625" style="48" customWidth="1"/>
    <col min="8451" max="8451" width="1.42578125" style="48" customWidth="1"/>
    <col min="8452" max="8454" width="5.140625" style="48" customWidth="1"/>
    <col min="8455" max="8455" width="1.42578125" style="48" customWidth="1"/>
    <col min="8456" max="8458" width="5.140625" style="48" customWidth="1"/>
    <col min="8459" max="8459" width="1.42578125" style="48" customWidth="1"/>
    <col min="8460" max="8462" width="5.140625" style="48" customWidth="1"/>
    <col min="8463" max="8463" width="1.42578125" style="48" customWidth="1"/>
    <col min="8464" max="8466" width="5.140625" style="48" customWidth="1"/>
    <col min="8467" max="8702" width="11.42578125" style="48"/>
    <col min="8703" max="8703" width="13.7109375" style="48" customWidth="1"/>
    <col min="8704" max="8706" width="6.140625" style="48" customWidth="1"/>
    <col min="8707" max="8707" width="1.42578125" style="48" customWidth="1"/>
    <col min="8708" max="8710" width="5.140625" style="48" customWidth="1"/>
    <col min="8711" max="8711" width="1.42578125" style="48" customWidth="1"/>
    <col min="8712" max="8714" width="5.140625" style="48" customWidth="1"/>
    <col min="8715" max="8715" width="1.42578125" style="48" customWidth="1"/>
    <col min="8716" max="8718" width="5.140625" style="48" customWidth="1"/>
    <col min="8719" max="8719" width="1.42578125" style="48" customWidth="1"/>
    <col min="8720" max="8722" width="5.140625" style="48" customWidth="1"/>
    <col min="8723" max="8958" width="11.42578125" style="48"/>
    <col min="8959" max="8959" width="13.7109375" style="48" customWidth="1"/>
    <col min="8960" max="8962" width="6.140625" style="48" customWidth="1"/>
    <col min="8963" max="8963" width="1.42578125" style="48" customWidth="1"/>
    <col min="8964" max="8966" width="5.140625" style="48" customWidth="1"/>
    <col min="8967" max="8967" width="1.42578125" style="48" customWidth="1"/>
    <col min="8968" max="8970" width="5.140625" style="48" customWidth="1"/>
    <col min="8971" max="8971" width="1.42578125" style="48" customWidth="1"/>
    <col min="8972" max="8974" width="5.140625" style="48" customWidth="1"/>
    <col min="8975" max="8975" width="1.42578125" style="48" customWidth="1"/>
    <col min="8976" max="8978" width="5.140625" style="48" customWidth="1"/>
    <col min="8979" max="9214" width="11.42578125" style="48"/>
    <col min="9215" max="9215" width="13.7109375" style="48" customWidth="1"/>
    <col min="9216" max="9218" width="6.140625" style="48" customWidth="1"/>
    <col min="9219" max="9219" width="1.42578125" style="48" customWidth="1"/>
    <col min="9220" max="9222" width="5.140625" style="48" customWidth="1"/>
    <col min="9223" max="9223" width="1.42578125" style="48" customWidth="1"/>
    <col min="9224" max="9226" width="5.140625" style="48" customWidth="1"/>
    <col min="9227" max="9227" width="1.42578125" style="48" customWidth="1"/>
    <col min="9228" max="9230" width="5.140625" style="48" customWidth="1"/>
    <col min="9231" max="9231" width="1.42578125" style="48" customWidth="1"/>
    <col min="9232" max="9234" width="5.140625" style="48" customWidth="1"/>
    <col min="9235" max="9470" width="11.42578125" style="48"/>
    <col min="9471" max="9471" width="13.7109375" style="48" customWidth="1"/>
    <col min="9472" max="9474" width="6.140625" style="48" customWidth="1"/>
    <col min="9475" max="9475" width="1.42578125" style="48" customWidth="1"/>
    <col min="9476" max="9478" width="5.140625" style="48" customWidth="1"/>
    <col min="9479" max="9479" width="1.42578125" style="48" customWidth="1"/>
    <col min="9480" max="9482" width="5.140625" style="48" customWidth="1"/>
    <col min="9483" max="9483" width="1.42578125" style="48" customWidth="1"/>
    <col min="9484" max="9486" width="5.140625" style="48" customWidth="1"/>
    <col min="9487" max="9487" width="1.42578125" style="48" customWidth="1"/>
    <col min="9488" max="9490" width="5.140625" style="48" customWidth="1"/>
    <col min="9491" max="9726" width="11.42578125" style="48"/>
    <col min="9727" max="9727" width="13.7109375" style="48" customWidth="1"/>
    <col min="9728" max="9730" width="6.140625" style="48" customWidth="1"/>
    <col min="9731" max="9731" width="1.42578125" style="48" customWidth="1"/>
    <col min="9732" max="9734" width="5.140625" style="48" customWidth="1"/>
    <col min="9735" max="9735" width="1.42578125" style="48" customWidth="1"/>
    <col min="9736" max="9738" width="5.140625" style="48" customWidth="1"/>
    <col min="9739" max="9739" width="1.42578125" style="48" customWidth="1"/>
    <col min="9740" max="9742" width="5.140625" style="48" customWidth="1"/>
    <col min="9743" max="9743" width="1.42578125" style="48" customWidth="1"/>
    <col min="9744" max="9746" width="5.140625" style="48" customWidth="1"/>
    <col min="9747" max="9982" width="11.42578125" style="48"/>
    <col min="9983" max="9983" width="13.7109375" style="48" customWidth="1"/>
    <col min="9984" max="9986" width="6.140625" style="48" customWidth="1"/>
    <col min="9987" max="9987" width="1.42578125" style="48" customWidth="1"/>
    <col min="9988" max="9990" width="5.140625" style="48" customWidth="1"/>
    <col min="9991" max="9991" width="1.42578125" style="48" customWidth="1"/>
    <col min="9992" max="9994" width="5.140625" style="48" customWidth="1"/>
    <col min="9995" max="9995" width="1.42578125" style="48" customWidth="1"/>
    <col min="9996" max="9998" width="5.140625" style="48" customWidth="1"/>
    <col min="9999" max="9999" width="1.42578125" style="48" customWidth="1"/>
    <col min="10000" max="10002" width="5.140625" style="48" customWidth="1"/>
    <col min="10003" max="10238" width="11.42578125" style="48"/>
    <col min="10239" max="10239" width="13.7109375" style="48" customWidth="1"/>
    <col min="10240" max="10242" width="6.140625" style="48" customWidth="1"/>
    <col min="10243" max="10243" width="1.42578125" style="48" customWidth="1"/>
    <col min="10244" max="10246" width="5.140625" style="48" customWidth="1"/>
    <col min="10247" max="10247" width="1.42578125" style="48" customWidth="1"/>
    <col min="10248" max="10250" width="5.140625" style="48" customWidth="1"/>
    <col min="10251" max="10251" width="1.42578125" style="48" customWidth="1"/>
    <col min="10252" max="10254" width="5.140625" style="48" customWidth="1"/>
    <col min="10255" max="10255" width="1.42578125" style="48" customWidth="1"/>
    <col min="10256" max="10258" width="5.140625" style="48" customWidth="1"/>
    <col min="10259" max="10494" width="11.42578125" style="48"/>
    <col min="10495" max="10495" width="13.7109375" style="48" customWidth="1"/>
    <col min="10496" max="10498" width="6.140625" style="48" customWidth="1"/>
    <col min="10499" max="10499" width="1.42578125" style="48" customWidth="1"/>
    <col min="10500" max="10502" width="5.140625" style="48" customWidth="1"/>
    <col min="10503" max="10503" width="1.42578125" style="48" customWidth="1"/>
    <col min="10504" max="10506" width="5.140625" style="48" customWidth="1"/>
    <col min="10507" max="10507" width="1.42578125" style="48" customWidth="1"/>
    <col min="10508" max="10510" width="5.140625" style="48" customWidth="1"/>
    <col min="10511" max="10511" width="1.42578125" style="48" customWidth="1"/>
    <col min="10512" max="10514" width="5.140625" style="48" customWidth="1"/>
    <col min="10515" max="10750" width="11.42578125" style="48"/>
    <col min="10751" max="10751" width="13.7109375" style="48" customWidth="1"/>
    <col min="10752" max="10754" width="6.140625" style="48" customWidth="1"/>
    <col min="10755" max="10755" width="1.42578125" style="48" customWidth="1"/>
    <col min="10756" max="10758" width="5.140625" style="48" customWidth="1"/>
    <col min="10759" max="10759" width="1.42578125" style="48" customWidth="1"/>
    <col min="10760" max="10762" width="5.140625" style="48" customWidth="1"/>
    <col min="10763" max="10763" width="1.42578125" style="48" customWidth="1"/>
    <col min="10764" max="10766" width="5.140625" style="48" customWidth="1"/>
    <col min="10767" max="10767" width="1.42578125" style="48" customWidth="1"/>
    <col min="10768" max="10770" width="5.140625" style="48" customWidth="1"/>
    <col min="10771" max="11006" width="11.42578125" style="48"/>
    <col min="11007" max="11007" width="13.7109375" style="48" customWidth="1"/>
    <col min="11008" max="11010" width="6.140625" style="48" customWidth="1"/>
    <col min="11011" max="11011" width="1.42578125" style="48" customWidth="1"/>
    <col min="11012" max="11014" width="5.140625" style="48" customWidth="1"/>
    <col min="11015" max="11015" width="1.42578125" style="48" customWidth="1"/>
    <col min="11016" max="11018" width="5.140625" style="48" customWidth="1"/>
    <col min="11019" max="11019" width="1.42578125" style="48" customWidth="1"/>
    <col min="11020" max="11022" width="5.140625" style="48" customWidth="1"/>
    <col min="11023" max="11023" width="1.42578125" style="48" customWidth="1"/>
    <col min="11024" max="11026" width="5.140625" style="48" customWidth="1"/>
    <col min="11027" max="11262" width="11.42578125" style="48"/>
    <col min="11263" max="11263" width="13.7109375" style="48" customWidth="1"/>
    <col min="11264" max="11266" width="6.140625" style="48" customWidth="1"/>
    <col min="11267" max="11267" width="1.42578125" style="48" customWidth="1"/>
    <col min="11268" max="11270" width="5.140625" style="48" customWidth="1"/>
    <col min="11271" max="11271" width="1.42578125" style="48" customWidth="1"/>
    <col min="11272" max="11274" width="5.140625" style="48" customWidth="1"/>
    <col min="11275" max="11275" width="1.42578125" style="48" customWidth="1"/>
    <col min="11276" max="11278" width="5.140625" style="48" customWidth="1"/>
    <col min="11279" max="11279" width="1.42578125" style="48" customWidth="1"/>
    <col min="11280" max="11282" width="5.140625" style="48" customWidth="1"/>
    <col min="11283" max="11518" width="11.42578125" style="48"/>
    <col min="11519" max="11519" width="13.7109375" style="48" customWidth="1"/>
    <col min="11520" max="11522" width="6.140625" style="48" customWidth="1"/>
    <col min="11523" max="11523" width="1.42578125" style="48" customWidth="1"/>
    <col min="11524" max="11526" width="5.140625" style="48" customWidth="1"/>
    <col min="11527" max="11527" width="1.42578125" style="48" customWidth="1"/>
    <col min="11528" max="11530" width="5.140625" style="48" customWidth="1"/>
    <col min="11531" max="11531" width="1.42578125" style="48" customWidth="1"/>
    <col min="11532" max="11534" width="5.140625" style="48" customWidth="1"/>
    <col min="11535" max="11535" width="1.42578125" style="48" customWidth="1"/>
    <col min="11536" max="11538" width="5.140625" style="48" customWidth="1"/>
    <col min="11539" max="11774" width="11.42578125" style="48"/>
    <col min="11775" max="11775" width="13.7109375" style="48" customWidth="1"/>
    <col min="11776" max="11778" width="6.140625" style="48" customWidth="1"/>
    <col min="11779" max="11779" width="1.42578125" style="48" customWidth="1"/>
    <col min="11780" max="11782" width="5.140625" style="48" customWidth="1"/>
    <col min="11783" max="11783" width="1.42578125" style="48" customWidth="1"/>
    <col min="11784" max="11786" width="5.140625" style="48" customWidth="1"/>
    <col min="11787" max="11787" width="1.42578125" style="48" customWidth="1"/>
    <col min="11788" max="11790" width="5.140625" style="48" customWidth="1"/>
    <col min="11791" max="11791" width="1.42578125" style="48" customWidth="1"/>
    <col min="11792" max="11794" width="5.140625" style="48" customWidth="1"/>
    <col min="11795" max="12030" width="11.42578125" style="48"/>
    <col min="12031" max="12031" width="13.7109375" style="48" customWidth="1"/>
    <col min="12032" max="12034" width="6.140625" style="48" customWidth="1"/>
    <col min="12035" max="12035" width="1.42578125" style="48" customWidth="1"/>
    <col min="12036" max="12038" width="5.140625" style="48" customWidth="1"/>
    <col min="12039" max="12039" width="1.42578125" style="48" customWidth="1"/>
    <col min="12040" max="12042" width="5.140625" style="48" customWidth="1"/>
    <col min="12043" max="12043" width="1.42578125" style="48" customWidth="1"/>
    <col min="12044" max="12046" width="5.140625" style="48" customWidth="1"/>
    <col min="12047" max="12047" width="1.42578125" style="48" customWidth="1"/>
    <col min="12048" max="12050" width="5.140625" style="48" customWidth="1"/>
    <col min="12051" max="12286" width="11.42578125" style="48"/>
    <col min="12287" max="12287" width="13.7109375" style="48" customWidth="1"/>
    <col min="12288" max="12290" width="6.140625" style="48" customWidth="1"/>
    <col min="12291" max="12291" width="1.42578125" style="48" customWidth="1"/>
    <col min="12292" max="12294" width="5.140625" style="48" customWidth="1"/>
    <col min="12295" max="12295" width="1.42578125" style="48" customWidth="1"/>
    <col min="12296" max="12298" width="5.140625" style="48" customWidth="1"/>
    <col min="12299" max="12299" width="1.42578125" style="48" customWidth="1"/>
    <col min="12300" max="12302" width="5.140625" style="48" customWidth="1"/>
    <col min="12303" max="12303" width="1.42578125" style="48" customWidth="1"/>
    <col min="12304" max="12306" width="5.140625" style="48" customWidth="1"/>
    <col min="12307" max="12542" width="11.42578125" style="48"/>
    <col min="12543" max="12543" width="13.7109375" style="48" customWidth="1"/>
    <col min="12544" max="12546" width="6.140625" style="48" customWidth="1"/>
    <col min="12547" max="12547" width="1.42578125" style="48" customWidth="1"/>
    <col min="12548" max="12550" width="5.140625" style="48" customWidth="1"/>
    <col min="12551" max="12551" width="1.42578125" style="48" customWidth="1"/>
    <col min="12552" max="12554" width="5.140625" style="48" customWidth="1"/>
    <col min="12555" max="12555" width="1.42578125" style="48" customWidth="1"/>
    <col min="12556" max="12558" width="5.140625" style="48" customWidth="1"/>
    <col min="12559" max="12559" width="1.42578125" style="48" customWidth="1"/>
    <col min="12560" max="12562" width="5.140625" style="48" customWidth="1"/>
    <col min="12563" max="12798" width="11.42578125" style="48"/>
    <col min="12799" max="12799" width="13.7109375" style="48" customWidth="1"/>
    <col min="12800" max="12802" width="6.140625" style="48" customWidth="1"/>
    <col min="12803" max="12803" width="1.42578125" style="48" customWidth="1"/>
    <col min="12804" max="12806" width="5.140625" style="48" customWidth="1"/>
    <col min="12807" max="12807" width="1.42578125" style="48" customWidth="1"/>
    <col min="12808" max="12810" width="5.140625" style="48" customWidth="1"/>
    <col min="12811" max="12811" width="1.42578125" style="48" customWidth="1"/>
    <col min="12812" max="12814" width="5.140625" style="48" customWidth="1"/>
    <col min="12815" max="12815" width="1.42578125" style="48" customWidth="1"/>
    <col min="12816" max="12818" width="5.140625" style="48" customWidth="1"/>
    <col min="12819" max="13054" width="11.42578125" style="48"/>
    <col min="13055" max="13055" width="13.7109375" style="48" customWidth="1"/>
    <col min="13056" max="13058" width="6.140625" style="48" customWidth="1"/>
    <col min="13059" max="13059" width="1.42578125" style="48" customWidth="1"/>
    <col min="13060" max="13062" width="5.140625" style="48" customWidth="1"/>
    <col min="13063" max="13063" width="1.42578125" style="48" customWidth="1"/>
    <col min="13064" max="13066" width="5.140625" style="48" customWidth="1"/>
    <col min="13067" max="13067" width="1.42578125" style="48" customWidth="1"/>
    <col min="13068" max="13070" width="5.140625" style="48" customWidth="1"/>
    <col min="13071" max="13071" width="1.42578125" style="48" customWidth="1"/>
    <col min="13072" max="13074" width="5.140625" style="48" customWidth="1"/>
    <col min="13075" max="13310" width="11.42578125" style="48"/>
    <col min="13311" max="13311" width="13.7109375" style="48" customWidth="1"/>
    <col min="13312" max="13314" width="6.140625" style="48" customWidth="1"/>
    <col min="13315" max="13315" width="1.42578125" style="48" customWidth="1"/>
    <col min="13316" max="13318" width="5.140625" style="48" customWidth="1"/>
    <col min="13319" max="13319" width="1.42578125" style="48" customWidth="1"/>
    <col min="13320" max="13322" width="5.140625" style="48" customWidth="1"/>
    <col min="13323" max="13323" width="1.42578125" style="48" customWidth="1"/>
    <col min="13324" max="13326" width="5.140625" style="48" customWidth="1"/>
    <col min="13327" max="13327" width="1.42578125" style="48" customWidth="1"/>
    <col min="13328" max="13330" width="5.140625" style="48" customWidth="1"/>
    <col min="13331" max="13566" width="11.42578125" style="48"/>
    <col min="13567" max="13567" width="13.7109375" style="48" customWidth="1"/>
    <col min="13568" max="13570" width="6.140625" style="48" customWidth="1"/>
    <col min="13571" max="13571" width="1.42578125" style="48" customWidth="1"/>
    <col min="13572" max="13574" width="5.140625" style="48" customWidth="1"/>
    <col min="13575" max="13575" width="1.42578125" style="48" customWidth="1"/>
    <col min="13576" max="13578" width="5.140625" style="48" customWidth="1"/>
    <col min="13579" max="13579" width="1.42578125" style="48" customWidth="1"/>
    <col min="13580" max="13582" width="5.140625" style="48" customWidth="1"/>
    <col min="13583" max="13583" width="1.42578125" style="48" customWidth="1"/>
    <col min="13584" max="13586" width="5.140625" style="48" customWidth="1"/>
    <col min="13587" max="13822" width="11.42578125" style="48"/>
    <col min="13823" max="13823" width="13.7109375" style="48" customWidth="1"/>
    <col min="13824" max="13826" width="6.140625" style="48" customWidth="1"/>
    <col min="13827" max="13827" width="1.42578125" style="48" customWidth="1"/>
    <col min="13828" max="13830" width="5.140625" style="48" customWidth="1"/>
    <col min="13831" max="13831" width="1.42578125" style="48" customWidth="1"/>
    <col min="13832" max="13834" width="5.140625" style="48" customWidth="1"/>
    <col min="13835" max="13835" width="1.42578125" style="48" customWidth="1"/>
    <col min="13836" max="13838" width="5.140625" style="48" customWidth="1"/>
    <col min="13839" max="13839" width="1.42578125" style="48" customWidth="1"/>
    <col min="13840" max="13842" width="5.140625" style="48" customWidth="1"/>
    <col min="13843" max="14078" width="11.42578125" style="48"/>
    <col min="14079" max="14079" width="13.7109375" style="48" customWidth="1"/>
    <col min="14080" max="14082" width="6.140625" style="48" customWidth="1"/>
    <col min="14083" max="14083" width="1.42578125" style="48" customWidth="1"/>
    <col min="14084" max="14086" width="5.140625" style="48" customWidth="1"/>
    <col min="14087" max="14087" width="1.42578125" style="48" customWidth="1"/>
    <col min="14088" max="14090" width="5.140625" style="48" customWidth="1"/>
    <col min="14091" max="14091" width="1.42578125" style="48" customWidth="1"/>
    <col min="14092" max="14094" width="5.140625" style="48" customWidth="1"/>
    <col min="14095" max="14095" width="1.42578125" style="48" customWidth="1"/>
    <col min="14096" max="14098" width="5.140625" style="48" customWidth="1"/>
    <col min="14099" max="14334" width="11.42578125" style="48"/>
    <col min="14335" max="14335" width="13.7109375" style="48" customWidth="1"/>
    <col min="14336" max="14338" width="6.140625" style="48" customWidth="1"/>
    <col min="14339" max="14339" width="1.42578125" style="48" customWidth="1"/>
    <col min="14340" max="14342" width="5.140625" style="48" customWidth="1"/>
    <col min="14343" max="14343" width="1.42578125" style="48" customWidth="1"/>
    <col min="14344" max="14346" width="5.140625" style="48" customWidth="1"/>
    <col min="14347" max="14347" width="1.42578125" style="48" customWidth="1"/>
    <col min="14348" max="14350" width="5.140625" style="48" customWidth="1"/>
    <col min="14351" max="14351" width="1.42578125" style="48" customWidth="1"/>
    <col min="14352" max="14354" width="5.140625" style="48" customWidth="1"/>
    <col min="14355" max="14590" width="11.42578125" style="48"/>
    <col min="14591" max="14591" width="13.7109375" style="48" customWidth="1"/>
    <col min="14592" max="14594" width="6.140625" style="48" customWidth="1"/>
    <col min="14595" max="14595" width="1.42578125" style="48" customWidth="1"/>
    <col min="14596" max="14598" width="5.140625" style="48" customWidth="1"/>
    <col min="14599" max="14599" width="1.42578125" style="48" customWidth="1"/>
    <col min="14600" max="14602" width="5.140625" style="48" customWidth="1"/>
    <col min="14603" max="14603" width="1.42578125" style="48" customWidth="1"/>
    <col min="14604" max="14606" width="5.140625" style="48" customWidth="1"/>
    <col min="14607" max="14607" width="1.42578125" style="48" customWidth="1"/>
    <col min="14608" max="14610" width="5.140625" style="48" customWidth="1"/>
    <col min="14611" max="14846" width="11.42578125" style="48"/>
    <col min="14847" max="14847" width="13.7109375" style="48" customWidth="1"/>
    <col min="14848" max="14850" width="6.140625" style="48" customWidth="1"/>
    <col min="14851" max="14851" width="1.42578125" style="48" customWidth="1"/>
    <col min="14852" max="14854" width="5.140625" style="48" customWidth="1"/>
    <col min="14855" max="14855" width="1.42578125" style="48" customWidth="1"/>
    <col min="14856" max="14858" width="5.140625" style="48" customWidth="1"/>
    <col min="14859" max="14859" width="1.42578125" style="48" customWidth="1"/>
    <col min="14860" max="14862" width="5.140625" style="48" customWidth="1"/>
    <col min="14863" max="14863" width="1.42578125" style="48" customWidth="1"/>
    <col min="14864" max="14866" width="5.140625" style="48" customWidth="1"/>
    <col min="14867" max="15102" width="11.42578125" style="48"/>
    <col min="15103" max="15103" width="13.7109375" style="48" customWidth="1"/>
    <col min="15104" max="15106" width="6.140625" style="48" customWidth="1"/>
    <col min="15107" max="15107" width="1.42578125" style="48" customWidth="1"/>
    <col min="15108" max="15110" width="5.140625" style="48" customWidth="1"/>
    <col min="15111" max="15111" width="1.42578125" style="48" customWidth="1"/>
    <col min="15112" max="15114" width="5.140625" style="48" customWidth="1"/>
    <col min="15115" max="15115" width="1.42578125" style="48" customWidth="1"/>
    <col min="15116" max="15118" width="5.140625" style="48" customWidth="1"/>
    <col min="15119" max="15119" width="1.42578125" style="48" customWidth="1"/>
    <col min="15120" max="15122" width="5.140625" style="48" customWidth="1"/>
    <col min="15123" max="15358" width="11.42578125" style="48"/>
    <col min="15359" max="15359" width="13.7109375" style="48" customWidth="1"/>
    <col min="15360" max="15362" width="6.140625" style="48" customWidth="1"/>
    <col min="15363" max="15363" width="1.42578125" style="48" customWidth="1"/>
    <col min="15364" max="15366" width="5.140625" style="48" customWidth="1"/>
    <col min="15367" max="15367" width="1.42578125" style="48" customWidth="1"/>
    <col min="15368" max="15370" width="5.140625" style="48" customWidth="1"/>
    <col min="15371" max="15371" width="1.42578125" style="48" customWidth="1"/>
    <col min="15372" max="15374" width="5.140625" style="48" customWidth="1"/>
    <col min="15375" max="15375" width="1.42578125" style="48" customWidth="1"/>
    <col min="15376" max="15378" width="5.140625" style="48" customWidth="1"/>
    <col min="15379" max="15614" width="11.42578125" style="48"/>
    <col min="15615" max="15615" width="13.7109375" style="48" customWidth="1"/>
    <col min="15616" max="15618" width="6.140625" style="48" customWidth="1"/>
    <col min="15619" max="15619" width="1.42578125" style="48" customWidth="1"/>
    <col min="15620" max="15622" width="5.140625" style="48" customWidth="1"/>
    <col min="15623" max="15623" width="1.42578125" style="48" customWidth="1"/>
    <col min="15624" max="15626" width="5.140625" style="48" customWidth="1"/>
    <col min="15627" max="15627" width="1.42578125" style="48" customWidth="1"/>
    <col min="15628" max="15630" width="5.140625" style="48" customWidth="1"/>
    <col min="15631" max="15631" width="1.42578125" style="48" customWidth="1"/>
    <col min="15632" max="15634" width="5.140625" style="48" customWidth="1"/>
    <col min="15635" max="15870" width="11.42578125" style="48"/>
    <col min="15871" max="15871" width="13.7109375" style="48" customWidth="1"/>
    <col min="15872" max="15874" width="6.140625" style="48" customWidth="1"/>
    <col min="15875" max="15875" width="1.42578125" style="48" customWidth="1"/>
    <col min="15876" max="15878" width="5.140625" style="48" customWidth="1"/>
    <col min="15879" max="15879" width="1.42578125" style="48" customWidth="1"/>
    <col min="15880" max="15882" width="5.140625" style="48" customWidth="1"/>
    <col min="15883" max="15883" width="1.42578125" style="48" customWidth="1"/>
    <col min="15884" max="15886" width="5.140625" style="48" customWidth="1"/>
    <col min="15887" max="15887" width="1.42578125" style="48" customWidth="1"/>
    <col min="15888" max="15890" width="5.140625" style="48" customWidth="1"/>
    <col min="15891" max="16126" width="11.42578125" style="48"/>
    <col min="16127" max="16127" width="13.7109375" style="48" customWidth="1"/>
    <col min="16128" max="16130" width="6.140625" style="48" customWidth="1"/>
    <col min="16131" max="16131" width="1.42578125" style="48" customWidth="1"/>
    <col min="16132" max="16134" width="5.140625" style="48" customWidth="1"/>
    <col min="16135" max="16135" width="1.42578125" style="48" customWidth="1"/>
    <col min="16136" max="16138" width="5.140625" style="48" customWidth="1"/>
    <col min="16139" max="16139" width="1.42578125" style="48" customWidth="1"/>
    <col min="16140" max="16142" width="5.140625" style="48" customWidth="1"/>
    <col min="16143" max="16143" width="1.42578125" style="48" customWidth="1"/>
    <col min="16144" max="16146" width="5.140625" style="48" customWidth="1"/>
    <col min="16147" max="16384" width="11.42578125" style="48"/>
  </cols>
  <sheetData>
    <row r="1" spans="1:22" ht="15" customHeight="1" x14ac:dyDescent="0.25">
      <c r="A1" s="261" t="s">
        <v>203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53"/>
      <c r="V1" s="53"/>
    </row>
    <row r="2" spans="1:22" ht="15" customHeight="1" x14ac:dyDescent="0.25">
      <c r="A2" s="260" t="s">
        <v>509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47" t="s">
        <v>262</v>
      </c>
      <c r="V2" s="247"/>
    </row>
    <row r="3" spans="1:22" ht="15" customHeight="1" x14ac:dyDescent="0.25">
      <c r="A3" s="261" t="s">
        <v>204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47"/>
      <c r="V3" s="247"/>
    </row>
    <row r="4" spans="1:22" ht="15" customHeight="1" x14ac:dyDescent="0.25">
      <c r="A4" s="261" t="s">
        <v>185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53"/>
      <c r="V4" s="53"/>
    </row>
    <row r="5" spans="1:22" ht="15" customHeight="1" x14ac:dyDescent="0.25">
      <c r="A5" s="266" t="s">
        <v>399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</row>
    <row r="6" spans="1:2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</row>
    <row r="7" spans="1:22" ht="15" customHeight="1" x14ac:dyDescent="0.25">
      <c r="A7" s="259" t="s">
        <v>192</v>
      </c>
      <c r="B7" s="256" t="s">
        <v>8</v>
      </c>
      <c r="C7" s="256" t="s">
        <v>193</v>
      </c>
      <c r="D7" s="256"/>
      <c r="E7" s="111"/>
      <c r="F7" s="256" t="s">
        <v>20</v>
      </c>
      <c r="G7" s="256"/>
      <c r="H7" s="256"/>
      <c r="I7" s="111"/>
      <c r="J7" s="256" t="s">
        <v>21</v>
      </c>
      <c r="K7" s="256"/>
      <c r="L7" s="256"/>
      <c r="M7" s="111"/>
      <c r="N7" s="256" t="s">
        <v>22</v>
      </c>
      <c r="O7" s="256"/>
      <c r="P7" s="256"/>
      <c r="Q7" s="111"/>
      <c r="R7" s="256" t="s">
        <v>23</v>
      </c>
      <c r="S7" s="256"/>
      <c r="T7" s="256"/>
    </row>
    <row r="8" spans="1:2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</row>
    <row r="9" spans="1:22" ht="15" customHeight="1" x14ac:dyDescent="0.25">
      <c r="A9" s="267" t="s">
        <v>4</v>
      </c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</row>
    <row r="10" spans="1:22" ht="15" customHeight="1" x14ac:dyDescent="0.25">
      <c r="A10" s="52"/>
      <c r="B10" s="108"/>
      <c r="C10" s="108"/>
      <c r="D10" s="108"/>
      <c r="E10" s="50"/>
      <c r="F10" s="108"/>
      <c r="G10" s="108"/>
      <c r="H10" s="108"/>
      <c r="I10" s="50"/>
      <c r="J10" s="108"/>
      <c r="K10" s="108"/>
      <c r="L10" s="108"/>
      <c r="M10" s="50"/>
      <c r="N10" s="108"/>
      <c r="O10" s="108"/>
      <c r="P10" s="108"/>
      <c r="Q10" s="50"/>
      <c r="R10" s="108"/>
      <c r="S10" s="108"/>
      <c r="T10" s="108"/>
    </row>
    <row r="11" spans="1:22" s="77" customFormat="1" ht="15" customHeight="1" x14ac:dyDescent="0.25">
      <c r="A11" s="51" t="s">
        <v>508</v>
      </c>
      <c r="B11" s="61">
        <f>SUM(B13:B15)</f>
        <v>292</v>
      </c>
      <c r="C11" s="61">
        <f>SUM(C13:C15)</f>
        <v>86</v>
      </c>
      <c r="D11" s="61">
        <f>SUM(D13:D15)</f>
        <v>206</v>
      </c>
      <c r="E11" s="61"/>
      <c r="F11" s="61">
        <f>SUM(F13:F15)</f>
        <v>64</v>
      </c>
      <c r="G11" s="61">
        <f>SUM(G13:G15)</f>
        <v>16</v>
      </c>
      <c r="H11" s="61">
        <f>SUM(H13:H15)</f>
        <v>48</v>
      </c>
      <c r="I11" s="61"/>
      <c r="J11" s="61">
        <f>SUM(J13:J15)</f>
        <v>78</v>
      </c>
      <c r="K11" s="61">
        <f>SUM(K13:K15)</f>
        <v>26</v>
      </c>
      <c r="L11" s="61">
        <f>SUM(L13:L15)</f>
        <v>52</v>
      </c>
      <c r="M11" s="61"/>
      <c r="N11" s="61">
        <f>SUM(N13:N15)</f>
        <v>68</v>
      </c>
      <c r="O11" s="61">
        <f>SUM(O13:O15)</f>
        <v>22</v>
      </c>
      <c r="P11" s="61">
        <f>SUM(P13:P15)</f>
        <v>46</v>
      </c>
      <c r="Q11" s="61"/>
      <c r="R11" s="61">
        <f>SUM(R13:R15)</f>
        <v>82</v>
      </c>
      <c r="S11" s="61">
        <f>SUM(S13:S15)</f>
        <v>22</v>
      </c>
      <c r="T11" s="61">
        <f>SUM(T13:T15)</f>
        <v>60</v>
      </c>
    </row>
    <row r="12" spans="1:22" ht="15" customHeight="1" x14ac:dyDescent="0.25">
      <c r="A12" s="5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37"/>
      <c r="M12" s="63"/>
      <c r="N12" s="63"/>
      <c r="O12" s="63"/>
      <c r="P12" s="37"/>
      <c r="Q12" s="63"/>
      <c r="R12" s="63"/>
      <c r="S12" s="63"/>
      <c r="T12" s="37"/>
    </row>
    <row r="13" spans="1:22" ht="15" customHeight="1" x14ac:dyDescent="0.25">
      <c r="A13" s="56" t="s">
        <v>12</v>
      </c>
      <c r="B13" s="37">
        <v>225</v>
      </c>
      <c r="C13" s="37">
        <v>53</v>
      </c>
      <c r="D13" s="37">
        <v>172</v>
      </c>
      <c r="E13" s="37"/>
      <c r="F13" s="37">
        <v>41</v>
      </c>
      <c r="G13" s="37">
        <v>7</v>
      </c>
      <c r="H13" s="37">
        <v>34</v>
      </c>
      <c r="I13" s="37"/>
      <c r="J13" s="37">
        <v>60</v>
      </c>
      <c r="K13" s="37">
        <v>18</v>
      </c>
      <c r="L13" s="37">
        <v>42</v>
      </c>
      <c r="M13" s="37"/>
      <c r="N13" s="37">
        <v>47</v>
      </c>
      <c r="O13" s="37">
        <v>9</v>
      </c>
      <c r="P13" s="37">
        <v>38</v>
      </c>
      <c r="Q13" s="37"/>
      <c r="R13" s="37">
        <v>77</v>
      </c>
      <c r="S13" s="37">
        <v>19</v>
      </c>
      <c r="T13" s="37">
        <v>58</v>
      </c>
    </row>
    <row r="14" spans="1:22" ht="15" customHeight="1" x14ac:dyDescent="0.25">
      <c r="A14" s="78" t="s">
        <v>15</v>
      </c>
      <c r="B14" s="37">
        <v>67</v>
      </c>
      <c r="C14" s="37">
        <v>33</v>
      </c>
      <c r="D14" s="37">
        <v>34</v>
      </c>
      <c r="E14" s="37"/>
      <c r="F14" s="37">
        <v>23</v>
      </c>
      <c r="G14" s="37">
        <v>9</v>
      </c>
      <c r="H14" s="37">
        <v>14</v>
      </c>
      <c r="I14" s="37"/>
      <c r="J14" s="37">
        <v>18</v>
      </c>
      <c r="K14" s="37">
        <v>8</v>
      </c>
      <c r="L14" s="37">
        <v>10</v>
      </c>
      <c r="M14" s="37"/>
      <c r="N14" s="37">
        <v>21</v>
      </c>
      <c r="O14" s="37">
        <v>13</v>
      </c>
      <c r="P14" s="37">
        <v>8</v>
      </c>
      <c r="Q14" s="37"/>
      <c r="R14" s="37">
        <v>5</v>
      </c>
      <c r="S14" s="37">
        <v>3</v>
      </c>
      <c r="T14" s="37">
        <v>2</v>
      </c>
    </row>
    <row r="15" spans="1:22" ht="15" customHeight="1" x14ac:dyDescent="0.25">
      <c r="A15" s="53" t="s">
        <v>16</v>
      </c>
      <c r="B15" s="37">
        <v>0</v>
      </c>
      <c r="C15" s="37">
        <v>0</v>
      </c>
      <c r="D15" s="37">
        <v>0</v>
      </c>
      <c r="E15" s="37"/>
      <c r="F15" s="37">
        <v>0</v>
      </c>
      <c r="G15" s="37">
        <v>0</v>
      </c>
      <c r="H15" s="37">
        <f t="shared" ref="H15" si="0">+F15-G15</f>
        <v>0</v>
      </c>
      <c r="I15" s="37"/>
      <c r="J15" s="37">
        <v>0</v>
      </c>
      <c r="K15" s="37">
        <v>0</v>
      </c>
      <c r="L15" s="37">
        <f t="shared" ref="L15" si="1">+J15-K15</f>
        <v>0</v>
      </c>
      <c r="M15" s="37"/>
      <c r="N15" s="37">
        <v>0</v>
      </c>
      <c r="O15" s="37">
        <v>0</v>
      </c>
      <c r="P15" s="37">
        <f t="shared" ref="P15" si="2">+N15-O15</f>
        <v>0</v>
      </c>
      <c r="Q15" s="37"/>
      <c r="R15" s="37">
        <v>0</v>
      </c>
      <c r="S15" s="37">
        <v>0</v>
      </c>
      <c r="T15" s="37">
        <v>0</v>
      </c>
    </row>
    <row r="16" spans="1:22" ht="15" customHeight="1" x14ac:dyDescent="0.25">
      <c r="A16" s="73"/>
      <c r="B16" s="55"/>
      <c r="C16" s="55"/>
      <c r="D16" s="55"/>
      <c r="E16" s="55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ht="15" customHeight="1" x14ac:dyDescent="0.25">
      <c r="A17" s="267" t="s">
        <v>475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</row>
    <row r="18" spans="1:20" ht="15" customHeight="1" x14ac:dyDescent="0.25">
      <c r="A18" s="73"/>
      <c r="B18" s="55"/>
      <c r="C18" s="55"/>
      <c r="D18" s="55"/>
      <c r="E18" s="55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77" customFormat="1" ht="15" customHeight="1" x14ac:dyDescent="0.25">
      <c r="A19" s="51" t="s">
        <v>8</v>
      </c>
      <c r="B19" s="115">
        <f>SUM(B21:B23)</f>
        <v>100</v>
      </c>
      <c r="C19" s="115">
        <f t="shared" ref="C19:D19" si="3">SUM(C21:C23)</f>
        <v>100</v>
      </c>
      <c r="D19" s="115">
        <f t="shared" si="3"/>
        <v>100</v>
      </c>
      <c r="E19" s="115"/>
      <c r="F19" s="115">
        <f>SUM(F21:F23)</f>
        <v>100</v>
      </c>
      <c r="G19" s="115">
        <f t="shared" ref="G19:H19" si="4">SUM(G21:G23)</f>
        <v>100</v>
      </c>
      <c r="H19" s="115">
        <f t="shared" si="4"/>
        <v>100.00000000000001</v>
      </c>
      <c r="I19" s="144"/>
      <c r="J19" s="115">
        <f>SUM(J21:J23)</f>
        <v>100.00000000000001</v>
      </c>
      <c r="K19" s="115">
        <f t="shared" ref="K19:L19" si="5">SUM(K21:K23)</f>
        <v>100</v>
      </c>
      <c r="L19" s="115">
        <f t="shared" si="5"/>
        <v>100</v>
      </c>
      <c r="M19" s="144"/>
      <c r="N19" s="115">
        <f>SUM(N21:N23)</f>
        <v>100</v>
      </c>
      <c r="O19" s="115">
        <f t="shared" ref="O19:P19" si="6">SUM(O21:O23)</f>
        <v>100</v>
      </c>
      <c r="P19" s="115">
        <f t="shared" si="6"/>
        <v>100</v>
      </c>
      <c r="Q19" s="144"/>
      <c r="R19" s="115">
        <f>SUM(R21:R23)</f>
        <v>99.999999999999986</v>
      </c>
      <c r="S19" s="115">
        <f t="shared" ref="S19:T19" si="7">SUM(S21:S23)</f>
        <v>100</v>
      </c>
      <c r="T19" s="115">
        <f t="shared" si="7"/>
        <v>100</v>
      </c>
    </row>
    <row r="20" spans="1:20" ht="15" customHeight="1" x14ac:dyDescent="0.25">
      <c r="A20" s="53"/>
      <c r="B20" s="116"/>
      <c r="C20" s="116"/>
      <c r="D20" s="116"/>
      <c r="E20" s="116"/>
      <c r="F20" s="116"/>
      <c r="G20" s="116"/>
      <c r="H20" s="116"/>
      <c r="I20" s="114"/>
      <c r="J20" s="116"/>
      <c r="K20" s="116"/>
      <c r="L20" s="116"/>
      <c r="M20" s="114"/>
      <c r="N20" s="116"/>
      <c r="O20" s="116"/>
      <c r="P20" s="116"/>
      <c r="Q20" s="114"/>
      <c r="R20" s="116"/>
      <c r="S20" s="116"/>
      <c r="T20" s="116"/>
    </row>
    <row r="21" spans="1:20" ht="15" customHeight="1" x14ac:dyDescent="0.25">
      <c r="A21" s="56" t="s">
        <v>12</v>
      </c>
      <c r="B21" s="116">
        <f>+B13/B11*100</f>
        <v>77.054794520547944</v>
      </c>
      <c r="C21" s="116">
        <f t="shared" ref="C21:D21" si="8">+C13/C11*100</f>
        <v>61.627906976744185</v>
      </c>
      <c r="D21" s="116">
        <f t="shared" si="8"/>
        <v>83.495145631067956</v>
      </c>
      <c r="E21" s="116"/>
      <c r="F21" s="116">
        <f>+F13/F11*100</f>
        <v>64.0625</v>
      </c>
      <c r="G21" s="116">
        <f t="shared" ref="G21:H21" si="9">+G13/G11*100</f>
        <v>43.75</v>
      </c>
      <c r="H21" s="116">
        <f t="shared" si="9"/>
        <v>70.833333333333343</v>
      </c>
      <c r="I21" s="101"/>
      <c r="J21" s="116">
        <f>+J13/J11*100</f>
        <v>76.923076923076934</v>
      </c>
      <c r="K21" s="116">
        <f t="shared" ref="K21:L21" si="10">+K13/K11*100</f>
        <v>69.230769230769226</v>
      </c>
      <c r="L21" s="116">
        <f t="shared" si="10"/>
        <v>80.769230769230774</v>
      </c>
      <c r="M21" s="101"/>
      <c r="N21" s="116">
        <f>+N13/N11*100</f>
        <v>69.117647058823522</v>
      </c>
      <c r="O21" s="116">
        <f t="shared" ref="O21:P21" si="11">+O13/O11*100</f>
        <v>40.909090909090914</v>
      </c>
      <c r="P21" s="116">
        <f t="shared" si="11"/>
        <v>82.608695652173907</v>
      </c>
      <c r="Q21" s="101"/>
      <c r="R21" s="116">
        <f>+R13/R11*100</f>
        <v>93.902439024390233</v>
      </c>
      <c r="S21" s="116">
        <f t="shared" ref="S21:T21" si="12">+S13/S11*100</f>
        <v>86.36363636363636</v>
      </c>
      <c r="T21" s="116">
        <f t="shared" si="12"/>
        <v>96.666666666666671</v>
      </c>
    </row>
    <row r="22" spans="1:20" ht="15" customHeight="1" x14ac:dyDescent="0.25">
      <c r="A22" s="78" t="s">
        <v>15</v>
      </c>
      <c r="B22" s="116">
        <f>+B14/B11*100</f>
        <v>22.945205479452056</v>
      </c>
      <c r="C22" s="116">
        <f t="shared" ref="C22:D22" si="13">+C14/C11*100</f>
        <v>38.372093023255815</v>
      </c>
      <c r="D22" s="116">
        <f t="shared" si="13"/>
        <v>16.50485436893204</v>
      </c>
      <c r="E22" s="116"/>
      <c r="F22" s="116">
        <f>+F14/F11*100</f>
        <v>35.9375</v>
      </c>
      <c r="G22" s="116">
        <f t="shared" ref="G22:H22" si="14">+G14/G11*100</f>
        <v>56.25</v>
      </c>
      <c r="H22" s="116">
        <f t="shared" si="14"/>
        <v>29.166666666666668</v>
      </c>
      <c r="I22" s="101"/>
      <c r="J22" s="116">
        <f>+J14/J11*100</f>
        <v>23.076923076923077</v>
      </c>
      <c r="K22" s="116">
        <f t="shared" ref="K22:L22" si="15">+K14/K11*100</f>
        <v>30.76923076923077</v>
      </c>
      <c r="L22" s="116">
        <f t="shared" si="15"/>
        <v>19.230769230769234</v>
      </c>
      <c r="M22" s="101"/>
      <c r="N22" s="116">
        <f>+N14/N11*100</f>
        <v>30.882352941176471</v>
      </c>
      <c r="O22" s="116">
        <f t="shared" ref="O22:P22" si="16">+O14/O11*100</f>
        <v>59.090909090909093</v>
      </c>
      <c r="P22" s="116">
        <f t="shared" si="16"/>
        <v>17.391304347826086</v>
      </c>
      <c r="Q22" s="101"/>
      <c r="R22" s="116">
        <f>+R14/R11*100</f>
        <v>6.0975609756097562</v>
      </c>
      <c r="S22" s="116">
        <f t="shared" ref="S22:T22" si="17">+S14/S11*100</f>
        <v>13.636363636363635</v>
      </c>
      <c r="T22" s="116">
        <f t="shared" si="17"/>
        <v>3.3333333333333335</v>
      </c>
    </row>
    <row r="23" spans="1:20" ht="15" customHeight="1" thickBot="1" x14ac:dyDescent="0.3">
      <c r="A23" s="49" t="s">
        <v>16</v>
      </c>
      <c r="B23" s="118">
        <f>+B15/(B15+'C27'!B16+'C28'!B16)*100</f>
        <v>0</v>
      </c>
      <c r="C23" s="118">
        <f>+C15/(C15+'C27'!C16+'C28'!C16)*100</f>
        <v>0</v>
      </c>
      <c r="D23" s="118">
        <f>+D15/(D15+'C27'!D16+'C28'!D16)*100</f>
        <v>0</v>
      </c>
      <c r="E23" s="118"/>
      <c r="F23" s="118">
        <f>+F15/(F15+'C27'!F16+'C28'!F16)*100</f>
        <v>0</v>
      </c>
      <c r="G23" s="118">
        <f>+G15/(G15+'C27'!G16+'C28'!G16)*100</f>
        <v>0</v>
      </c>
      <c r="H23" s="118">
        <f>+H15/(H15+'C27'!H16+'C28'!H16)*100</f>
        <v>0</v>
      </c>
      <c r="I23" s="102"/>
      <c r="J23" s="118">
        <f>+J15/(J15+'C27'!J16+'C28'!J16)*100</f>
        <v>0</v>
      </c>
      <c r="K23" s="118">
        <f>+K15/(K15+'C27'!K16+'C28'!K16)*100</f>
        <v>0</v>
      </c>
      <c r="L23" s="118">
        <f>+L15/(L15+'C27'!L16+'C28'!L16)*100</f>
        <v>0</v>
      </c>
      <c r="M23" s="102"/>
      <c r="N23" s="118">
        <f>+N15/(N15+'C27'!N16+'C28'!N16)*100</f>
        <v>0</v>
      </c>
      <c r="O23" s="118">
        <f>+O15/(O15+'C27'!O16+'C28'!O16)*100</f>
        <v>0</v>
      </c>
      <c r="P23" s="118">
        <f>+P15/(P15+'C27'!P16+'C28'!P16)*100</f>
        <v>0</v>
      </c>
      <c r="Q23" s="102"/>
      <c r="R23" s="118">
        <f>+R15/(R15+'C27'!R16+'C28'!R16)*100</f>
        <v>0</v>
      </c>
      <c r="S23" s="118">
        <f>+S15/(S15+'C27'!S16+'C28'!S16)*100</f>
        <v>0</v>
      </c>
      <c r="T23" s="118">
        <f>+T15/(T15+'C27'!T16+'C28'!T16)*100</f>
        <v>0</v>
      </c>
    </row>
    <row r="24" spans="1:20" ht="15" customHeight="1" x14ac:dyDescent="0.25">
      <c r="A24" s="269" t="s">
        <v>472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</row>
    <row r="25" spans="1:20" ht="15" customHeight="1" x14ac:dyDescent="0.25">
      <c r="A25" s="270" t="s">
        <v>467</v>
      </c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</row>
    <row r="26" spans="1:20" ht="15" customHeight="1" x14ac:dyDescent="0.25">
      <c r="A26" s="271" t="s">
        <v>468</v>
      </c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</row>
  </sheetData>
  <mergeCells count="17">
    <mergeCell ref="A9:T9"/>
    <mergeCell ref="A17:T17"/>
    <mergeCell ref="A24:T24"/>
    <mergeCell ref="A25:T25"/>
    <mergeCell ref="A26:T26"/>
    <mergeCell ref="A5:T5"/>
    <mergeCell ref="A7:A8"/>
    <mergeCell ref="B7:D7"/>
    <mergeCell ref="F7:H7"/>
    <mergeCell ref="J7:L7"/>
    <mergeCell ref="N7:P7"/>
    <mergeCell ref="R7:T7"/>
    <mergeCell ref="A1:T1"/>
    <mergeCell ref="A2:T2"/>
    <mergeCell ref="A3:T3"/>
    <mergeCell ref="U2:V3"/>
    <mergeCell ref="A4:T4"/>
  </mergeCells>
  <hyperlinks>
    <hyperlink ref="U2" r:id="rId1" location="INDICE!A1"/>
    <hyperlink ref="U2:V3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showGridLines="0" zoomScaleNormal="100" workbookViewId="0">
      <selection activeCell="AC20" sqref="AC20"/>
    </sheetView>
  </sheetViews>
  <sheetFormatPr baseColWidth="10" defaultRowHeight="11.25" x14ac:dyDescent="0.25"/>
  <cols>
    <col min="1" max="1" width="15.7109375" style="48" customWidth="1"/>
    <col min="2" max="4" width="6.140625" style="48" customWidth="1"/>
    <col min="5" max="5" width="1.42578125" style="48" customWidth="1"/>
    <col min="6" max="8" width="5.140625" style="48" customWidth="1"/>
    <col min="9" max="9" width="1.42578125" style="48" customWidth="1"/>
    <col min="10" max="12" width="5.140625" style="48" customWidth="1"/>
    <col min="13" max="13" width="1.42578125" style="48" customWidth="1"/>
    <col min="14" max="16" width="5.140625" style="48" customWidth="1"/>
    <col min="17" max="17" width="1.42578125" style="48" customWidth="1"/>
    <col min="18" max="20" width="5.140625" style="48" customWidth="1"/>
    <col min="21" max="254" width="11.42578125" style="48"/>
    <col min="255" max="255" width="15.42578125" style="48" bestFit="1" customWidth="1"/>
    <col min="256" max="258" width="6.140625" style="48" customWidth="1"/>
    <col min="259" max="259" width="1.42578125" style="48" customWidth="1"/>
    <col min="260" max="262" width="5.140625" style="48" customWidth="1"/>
    <col min="263" max="263" width="1.42578125" style="48" customWidth="1"/>
    <col min="264" max="266" width="5.140625" style="48" customWidth="1"/>
    <col min="267" max="267" width="1.42578125" style="48" customWidth="1"/>
    <col min="268" max="270" width="5.140625" style="48" customWidth="1"/>
    <col min="271" max="271" width="1.42578125" style="48" customWidth="1"/>
    <col min="272" max="274" width="5.140625" style="48" customWidth="1"/>
    <col min="275" max="510" width="11.42578125" style="48"/>
    <col min="511" max="511" width="15.42578125" style="48" bestFit="1" customWidth="1"/>
    <col min="512" max="514" width="6.140625" style="48" customWidth="1"/>
    <col min="515" max="515" width="1.42578125" style="48" customWidth="1"/>
    <col min="516" max="518" width="5.140625" style="48" customWidth="1"/>
    <col min="519" max="519" width="1.42578125" style="48" customWidth="1"/>
    <col min="520" max="522" width="5.140625" style="48" customWidth="1"/>
    <col min="523" max="523" width="1.42578125" style="48" customWidth="1"/>
    <col min="524" max="526" width="5.140625" style="48" customWidth="1"/>
    <col min="527" max="527" width="1.42578125" style="48" customWidth="1"/>
    <col min="528" max="530" width="5.140625" style="48" customWidth="1"/>
    <col min="531" max="766" width="11.42578125" style="48"/>
    <col min="767" max="767" width="15.42578125" style="48" bestFit="1" customWidth="1"/>
    <col min="768" max="770" width="6.140625" style="48" customWidth="1"/>
    <col min="771" max="771" width="1.42578125" style="48" customWidth="1"/>
    <col min="772" max="774" width="5.140625" style="48" customWidth="1"/>
    <col min="775" max="775" width="1.42578125" style="48" customWidth="1"/>
    <col min="776" max="778" width="5.140625" style="48" customWidth="1"/>
    <col min="779" max="779" width="1.42578125" style="48" customWidth="1"/>
    <col min="780" max="782" width="5.140625" style="48" customWidth="1"/>
    <col min="783" max="783" width="1.42578125" style="48" customWidth="1"/>
    <col min="784" max="786" width="5.140625" style="48" customWidth="1"/>
    <col min="787" max="1022" width="11.42578125" style="48"/>
    <col min="1023" max="1023" width="15.42578125" style="48" bestFit="1" customWidth="1"/>
    <col min="1024" max="1026" width="6.140625" style="48" customWidth="1"/>
    <col min="1027" max="1027" width="1.42578125" style="48" customWidth="1"/>
    <col min="1028" max="1030" width="5.140625" style="48" customWidth="1"/>
    <col min="1031" max="1031" width="1.42578125" style="48" customWidth="1"/>
    <col min="1032" max="1034" width="5.140625" style="48" customWidth="1"/>
    <col min="1035" max="1035" width="1.42578125" style="48" customWidth="1"/>
    <col min="1036" max="1038" width="5.140625" style="48" customWidth="1"/>
    <col min="1039" max="1039" width="1.42578125" style="48" customWidth="1"/>
    <col min="1040" max="1042" width="5.140625" style="48" customWidth="1"/>
    <col min="1043" max="1278" width="11.42578125" style="48"/>
    <col min="1279" max="1279" width="15.42578125" style="48" bestFit="1" customWidth="1"/>
    <col min="1280" max="1282" width="6.140625" style="48" customWidth="1"/>
    <col min="1283" max="1283" width="1.42578125" style="48" customWidth="1"/>
    <col min="1284" max="1286" width="5.140625" style="48" customWidth="1"/>
    <col min="1287" max="1287" width="1.42578125" style="48" customWidth="1"/>
    <col min="1288" max="1290" width="5.140625" style="48" customWidth="1"/>
    <col min="1291" max="1291" width="1.42578125" style="48" customWidth="1"/>
    <col min="1292" max="1294" width="5.140625" style="48" customWidth="1"/>
    <col min="1295" max="1295" width="1.42578125" style="48" customWidth="1"/>
    <col min="1296" max="1298" width="5.140625" style="48" customWidth="1"/>
    <col min="1299" max="1534" width="11.42578125" style="48"/>
    <col min="1535" max="1535" width="15.42578125" style="48" bestFit="1" customWidth="1"/>
    <col min="1536" max="1538" width="6.140625" style="48" customWidth="1"/>
    <col min="1539" max="1539" width="1.42578125" style="48" customWidth="1"/>
    <col min="1540" max="1542" width="5.140625" style="48" customWidth="1"/>
    <col min="1543" max="1543" width="1.42578125" style="48" customWidth="1"/>
    <col min="1544" max="1546" width="5.140625" style="48" customWidth="1"/>
    <col min="1547" max="1547" width="1.42578125" style="48" customWidth="1"/>
    <col min="1548" max="1550" width="5.140625" style="48" customWidth="1"/>
    <col min="1551" max="1551" width="1.42578125" style="48" customWidth="1"/>
    <col min="1552" max="1554" width="5.140625" style="48" customWidth="1"/>
    <col min="1555" max="1790" width="11.42578125" style="48"/>
    <col min="1791" max="1791" width="15.42578125" style="48" bestFit="1" customWidth="1"/>
    <col min="1792" max="1794" width="6.140625" style="48" customWidth="1"/>
    <col min="1795" max="1795" width="1.42578125" style="48" customWidth="1"/>
    <col min="1796" max="1798" width="5.140625" style="48" customWidth="1"/>
    <col min="1799" max="1799" width="1.42578125" style="48" customWidth="1"/>
    <col min="1800" max="1802" width="5.140625" style="48" customWidth="1"/>
    <col min="1803" max="1803" width="1.42578125" style="48" customWidth="1"/>
    <col min="1804" max="1806" width="5.140625" style="48" customWidth="1"/>
    <col min="1807" max="1807" width="1.42578125" style="48" customWidth="1"/>
    <col min="1808" max="1810" width="5.140625" style="48" customWidth="1"/>
    <col min="1811" max="2046" width="11.42578125" style="48"/>
    <col min="2047" max="2047" width="15.42578125" style="48" bestFit="1" customWidth="1"/>
    <col min="2048" max="2050" width="6.140625" style="48" customWidth="1"/>
    <col min="2051" max="2051" width="1.42578125" style="48" customWidth="1"/>
    <col min="2052" max="2054" width="5.140625" style="48" customWidth="1"/>
    <col min="2055" max="2055" width="1.42578125" style="48" customWidth="1"/>
    <col min="2056" max="2058" width="5.140625" style="48" customWidth="1"/>
    <col min="2059" max="2059" width="1.42578125" style="48" customWidth="1"/>
    <col min="2060" max="2062" width="5.140625" style="48" customWidth="1"/>
    <col min="2063" max="2063" width="1.42578125" style="48" customWidth="1"/>
    <col min="2064" max="2066" width="5.140625" style="48" customWidth="1"/>
    <col min="2067" max="2302" width="11.42578125" style="48"/>
    <col min="2303" max="2303" width="15.42578125" style="48" bestFit="1" customWidth="1"/>
    <col min="2304" max="2306" width="6.140625" style="48" customWidth="1"/>
    <col min="2307" max="2307" width="1.42578125" style="48" customWidth="1"/>
    <col min="2308" max="2310" width="5.140625" style="48" customWidth="1"/>
    <col min="2311" max="2311" width="1.42578125" style="48" customWidth="1"/>
    <col min="2312" max="2314" width="5.140625" style="48" customWidth="1"/>
    <col min="2315" max="2315" width="1.42578125" style="48" customWidth="1"/>
    <col min="2316" max="2318" width="5.140625" style="48" customWidth="1"/>
    <col min="2319" max="2319" width="1.42578125" style="48" customWidth="1"/>
    <col min="2320" max="2322" width="5.140625" style="48" customWidth="1"/>
    <col min="2323" max="2558" width="11.42578125" style="48"/>
    <col min="2559" max="2559" width="15.42578125" style="48" bestFit="1" customWidth="1"/>
    <col min="2560" max="2562" width="6.140625" style="48" customWidth="1"/>
    <col min="2563" max="2563" width="1.42578125" style="48" customWidth="1"/>
    <col min="2564" max="2566" width="5.140625" style="48" customWidth="1"/>
    <col min="2567" max="2567" width="1.42578125" style="48" customWidth="1"/>
    <col min="2568" max="2570" width="5.140625" style="48" customWidth="1"/>
    <col min="2571" max="2571" width="1.42578125" style="48" customWidth="1"/>
    <col min="2572" max="2574" width="5.140625" style="48" customWidth="1"/>
    <col min="2575" max="2575" width="1.42578125" style="48" customWidth="1"/>
    <col min="2576" max="2578" width="5.140625" style="48" customWidth="1"/>
    <col min="2579" max="2814" width="11.42578125" style="48"/>
    <col min="2815" max="2815" width="15.42578125" style="48" bestFit="1" customWidth="1"/>
    <col min="2816" max="2818" width="6.140625" style="48" customWidth="1"/>
    <col min="2819" max="2819" width="1.42578125" style="48" customWidth="1"/>
    <col min="2820" max="2822" width="5.140625" style="48" customWidth="1"/>
    <col min="2823" max="2823" width="1.42578125" style="48" customWidth="1"/>
    <col min="2824" max="2826" width="5.140625" style="48" customWidth="1"/>
    <col min="2827" max="2827" width="1.42578125" style="48" customWidth="1"/>
    <col min="2828" max="2830" width="5.140625" style="48" customWidth="1"/>
    <col min="2831" max="2831" width="1.42578125" style="48" customWidth="1"/>
    <col min="2832" max="2834" width="5.140625" style="48" customWidth="1"/>
    <col min="2835" max="3070" width="11.42578125" style="48"/>
    <col min="3071" max="3071" width="15.42578125" style="48" bestFit="1" customWidth="1"/>
    <col min="3072" max="3074" width="6.140625" style="48" customWidth="1"/>
    <col min="3075" max="3075" width="1.42578125" style="48" customWidth="1"/>
    <col min="3076" max="3078" width="5.140625" style="48" customWidth="1"/>
    <col min="3079" max="3079" width="1.42578125" style="48" customWidth="1"/>
    <col min="3080" max="3082" width="5.140625" style="48" customWidth="1"/>
    <col min="3083" max="3083" width="1.42578125" style="48" customWidth="1"/>
    <col min="3084" max="3086" width="5.140625" style="48" customWidth="1"/>
    <col min="3087" max="3087" width="1.42578125" style="48" customWidth="1"/>
    <col min="3088" max="3090" width="5.140625" style="48" customWidth="1"/>
    <col min="3091" max="3326" width="11.42578125" style="48"/>
    <col min="3327" max="3327" width="15.42578125" style="48" bestFit="1" customWidth="1"/>
    <col min="3328" max="3330" width="6.140625" style="48" customWidth="1"/>
    <col min="3331" max="3331" width="1.42578125" style="48" customWidth="1"/>
    <col min="3332" max="3334" width="5.140625" style="48" customWidth="1"/>
    <col min="3335" max="3335" width="1.42578125" style="48" customWidth="1"/>
    <col min="3336" max="3338" width="5.140625" style="48" customWidth="1"/>
    <col min="3339" max="3339" width="1.42578125" style="48" customWidth="1"/>
    <col min="3340" max="3342" width="5.140625" style="48" customWidth="1"/>
    <col min="3343" max="3343" width="1.42578125" style="48" customWidth="1"/>
    <col min="3344" max="3346" width="5.140625" style="48" customWidth="1"/>
    <col min="3347" max="3582" width="11.42578125" style="48"/>
    <col min="3583" max="3583" width="15.42578125" style="48" bestFit="1" customWidth="1"/>
    <col min="3584" max="3586" width="6.140625" style="48" customWidth="1"/>
    <col min="3587" max="3587" width="1.42578125" style="48" customWidth="1"/>
    <col min="3588" max="3590" width="5.140625" style="48" customWidth="1"/>
    <col min="3591" max="3591" width="1.42578125" style="48" customWidth="1"/>
    <col min="3592" max="3594" width="5.140625" style="48" customWidth="1"/>
    <col min="3595" max="3595" width="1.42578125" style="48" customWidth="1"/>
    <col min="3596" max="3598" width="5.140625" style="48" customWidth="1"/>
    <col min="3599" max="3599" width="1.42578125" style="48" customWidth="1"/>
    <col min="3600" max="3602" width="5.140625" style="48" customWidth="1"/>
    <col min="3603" max="3838" width="11.42578125" style="48"/>
    <col min="3839" max="3839" width="15.42578125" style="48" bestFit="1" customWidth="1"/>
    <col min="3840" max="3842" width="6.140625" style="48" customWidth="1"/>
    <col min="3843" max="3843" width="1.42578125" style="48" customWidth="1"/>
    <col min="3844" max="3846" width="5.140625" style="48" customWidth="1"/>
    <col min="3847" max="3847" width="1.42578125" style="48" customWidth="1"/>
    <col min="3848" max="3850" width="5.140625" style="48" customWidth="1"/>
    <col min="3851" max="3851" width="1.42578125" style="48" customWidth="1"/>
    <col min="3852" max="3854" width="5.140625" style="48" customWidth="1"/>
    <col min="3855" max="3855" width="1.42578125" style="48" customWidth="1"/>
    <col min="3856" max="3858" width="5.140625" style="48" customWidth="1"/>
    <col min="3859" max="4094" width="11.42578125" style="48"/>
    <col min="4095" max="4095" width="15.42578125" style="48" bestFit="1" customWidth="1"/>
    <col min="4096" max="4098" width="6.140625" style="48" customWidth="1"/>
    <col min="4099" max="4099" width="1.42578125" style="48" customWidth="1"/>
    <col min="4100" max="4102" width="5.140625" style="48" customWidth="1"/>
    <col min="4103" max="4103" width="1.42578125" style="48" customWidth="1"/>
    <col min="4104" max="4106" width="5.140625" style="48" customWidth="1"/>
    <col min="4107" max="4107" width="1.42578125" style="48" customWidth="1"/>
    <col min="4108" max="4110" width="5.140625" style="48" customWidth="1"/>
    <col min="4111" max="4111" width="1.42578125" style="48" customWidth="1"/>
    <col min="4112" max="4114" width="5.140625" style="48" customWidth="1"/>
    <col min="4115" max="4350" width="11.42578125" style="48"/>
    <col min="4351" max="4351" width="15.42578125" style="48" bestFit="1" customWidth="1"/>
    <col min="4352" max="4354" width="6.140625" style="48" customWidth="1"/>
    <col min="4355" max="4355" width="1.42578125" style="48" customWidth="1"/>
    <col min="4356" max="4358" width="5.140625" style="48" customWidth="1"/>
    <col min="4359" max="4359" width="1.42578125" style="48" customWidth="1"/>
    <col min="4360" max="4362" width="5.140625" style="48" customWidth="1"/>
    <col min="4363" max="4363" width="1.42578125" style="48" customWidth="1"/>
    <col min="4364" max="4366" width="5.140625" style="48" customWidth="1"/>
    <col min="4367" max="4367" width="1.42578125" style="48" customWidth="1"/>
    <col min="4368" max="4370" width="5.140625" style="48" customWidth="1"/>
    <col min="4371" max="4606" width="11.42578125" style="48"/>
    <col min="4607" max="4607" width="15.42578125" style="48" bestFit="1" customWidth="1"/>
    <col min="4608" max="4610" width="6.140625" style="48" customWidth="1"/>
    <col min="4611" max="4611" width="1.42578125" style="48" customWidth="1"/>
    <col min="4612" max="4614" width="5.140625" style="48" customWidth="1"/>
    <col min="4615" max="4615" width="1.42578125" style="48" customWidth="1"/>
    <col min="4616" max="4618" width="5.140625" style="48" customWidth="1"/>
    <col min="4619" max="4619" width="1.42578125" style="48" customWidth="1"/>
    <col min="4620" max="4622" width="5.140625" style="48" customWidth="1"/>
    <col min="4623" max="4623" width="1.42578125" style="48" customWidth="1"/>
    <col min="4624" max="4626" width="5.140625" style="48" customWidth="1"/>
    <col min="4627" max="4862" width="11.42578125" style="48"/>
    <col min="4863" max="4863" width="15.42578125" style="48" bestFit="1" customWidth="1"/>
    <col min="4864" max="4866" width="6.140625" style="48" customWidth="1"/>
    <col min="4867" max="4867" width="1.42578125" style="48" customWidth="1"/>
    <col min="4868" max="4870" width="5.140625" style="48" customWidth="1"/>
    <col min="4871" max="4871" width="1.42578125" style="48" customWidth="1"/>
    <col min="4872" max="4874" width="5.140625" style="48" customWidth="1"/>
    <col min="4875" max="4875" width="1.42578125" style="48" customWidth="1"/>
    <col min="4876" max="4878" width="5.140625" style="48" customWidth="1"/>
    <col min="4879" max="4879" width="1.42578125" style="48" customWidth="1"/>
    <col min="4880" max="4882" width="5.140625" style="48" customWidth="1"/>
    <col min="4883" max="5118" width="11.42578125" style="48"/>
    <col min="5119" max="5119" width="15.42578125" style="48" bestFit="1" customWidth="1"/>
    <col min="5120" max="5122" width="6.140625" style="48" customWidth="1"/>
    <col min="5123" max="5123" width="1.42578125" style="48" customWidth="1"/>
    <col min="5124" max="5126" width="5.140625" style="48" customWidth="1"/>
    <col min="5127" max="5127" width="1.42578125" style="48" customWidth="1"/>
    <col min="5128" max="5130" width="5.140625" style="48" customWidth="1"/>
    <col min="5131" max="5131" width="1.42578125" style="48" customWidth="1"/>
    <col min="5132" max="5134" width="5.140625" style="48" customWidth="1"/>
    <col min="5135" max="5135" width="1.42578125" style="48" customWidth="1"/>
    <col min="5136" max="5138" width="5.140625" style="48" customWidth="1"/>
    <col min="5139" max="5374" width="11.42578125" style="48"/>
    <col min="5375" max="5375" width="15.42578125" style="48" bestFit="1" customWidth="1"/>
    <col min="5376" max="5378" width="6.140625" style="48" customWidth="1"/>
    <col min="5379" max="5379" width="1.42578125" style="48" customWidth="1"/>
    <col min="5380" max="5382" width="5.140625" style="48" customWidth="1"/>
    <col min="5383" max="5383" width="1.42578125" style="48" customWidth="1"/>
    <col min="5384" max="5386" width="5.140625" style="48" customWidth="1"/>
    <col min="5387" max="5387" width="1.42578125" style="48" customWidth="1"/>
    <col min="5388" max="5390" width="5.140625" style="48" customWidth="1"/>
    <col min="5391" max="5391" width="1.42578125" style="48" customWidth="1"/>
    <col min="5392" max="5394" width="5.140625" style="48" customWidth="1"/>
    <col min="5395" max="5630" width="11.42578125" style="48"/>
    <col min="5631" max="5631" width="15.42578125" style="48" bestFit="1" customWidth="1"/>
    <col min="5632" max="5634" width="6.140625" style="48" customWidth="1"/>
    <col min="5635" max="5635" width="1.42578125" style="48" customWidth="1"/>
    <col min="5636" max="5638" width="5.140625" style="48" customWidth="1"/>
    <col min="5639" max="5639" width="1.42578125" style="48" customWidth="1"/>
    <col min="5640" max="5642" width="5.140625" style="48" customWidth="1"/>
    <col min="5643" max="5643" width="1.42578125" style="48" customWidth="1"/>
    <col min="5644" max="5646" width="5.140625" style="48" customWidth="1"/>
    <col min="5647" max="5647" width="1.42578125" style="48" customWidth="1"/>
    <col min="5648" max="5650" width="5.140625" style="48" customWidth="1"/>
    <col min="5651" max="5886" width="11.42578125" style="48"/>
    <col min="5887" max="5887" width="15.42578125" style="48" bestFit="1" customWidth="1"/>
    <col min="5888" max="5890" width="6.140625" style="48" customWidth="1"/>
    <col min="5891" max="5891" width="1.42578125" style="48" customWidth="1"/>
    <col min="5892" max="5894" width="5.140625" style="48" customWidth="1"/>
    <col min="5895" max="5895" width="1.42578125" style="48" customWidth="1"/>
    <col min="5896" max="5898" width="5.140625" style="48" customWidth="1"/>
    <col min="5899" max="5899" width="1.42578125" style="48" customWidth="1"/>
    <col min="5900" max="5902" width="5.140625" style="48" customWidth="1"/>
    <col min="5903" max="5903" width="1.42578125" style="48" customWidth="1"/>
    <col min="5904" max="5906" width="5.140625" style="48" customWidth="1"/>
    <col min="5907" max="6142" width="11.42578125" style="48"/>
    <col min="6143" max="6143" width="15.42578125" style="48" bestFit="1" customWidth="1"/>
    <col min="6144" max="6146" width="6.140625" style="48" customWidth="1"/>
    <col min="6147" max="6147" width="1.42578125" style="48" customWidth="1"/>
    <col min="6148" max="6150" width="5.140625" style="48" customWidth="1"/>
    <col min="6151" max="6151" width="1.42578125" style="48" customWidth="1"/>
    <col min="6152" max="6154" width="5.140625" style="48" customWidth="1"/>
    <col min="6155" max="6155" width="1.42578125" style="48" customWidth="1"/>
    <col min="6156" max="6158" width="5.140625" style="48" customWidth="1"/>
    <col min="6159" max="6159" width="1.42578125" style="48" customWidth="1"/>
    <col min="6160" max="6162" width="5.140625" style="48" customWidth="1"/>
    <col min="6163" max="6398" width="11.42578125" style="48"/>
    <col min="6399" max="6399" width="15.42578125" style="48" bestFit="1" customWidth="1"/>
    <col min="6400" max="6402" width="6.140625" style="48" customWidth="1"/>
    <col min="6403" max="6403" width="1.42578125" style="48" customWidth="1"/>
    <col min="6404" max="6406" width="5.140625" style="48" customWidth="1"/>
    <col min="6407" max="6407" width="1.42578125" style="48" customWidth="1"/>
    <col min="6408" max="6410" width="5.140625" style="48" customWidth="1"/>
    <col min="6411" max="6411" width="1.42578125" style="48" customWidth="1"/>
    <col min="6412" max="6414" width="5.140625" style="48" customWidth="1"/>
    <col min="6415" max="6415" width="1.42578125" style="48" customWidth="1"/>
    <col min="6416" max="6418" width="5.140625" style="48" customWidth="1"/>
    <col min="6419" max="6654" width="11.42578125" style="48"/>
    <col min="6655" max="6655" width="15.42578125" style="48" bestFit="1" customWidth="1"/>
    <col min="6656" max="6658" width="6.140625" style="48" customWidth="1"/>
    <col min="6659" max="6659" width="1.42578125" style="48" customWidth="1"/>
    <col min="6660" max="6662" width="5.140625" style="48" customWidth="1"/>
    <col min="6663" max="6663" width="1.42578125" style="48" customWidth="1"/>
    <col min="6664" max="6666" width="5.140625" style="48" customWidth="1"/>
    <col min="6667" max="6667" width="1.42578125" style="48" customWidth="1"/>
    <col min="6668" max="6670" width="5.140625" style="48" customWidth="1"/>
    <col min="6671" max="6671" width="1.42578125" style="48" customWidth="1"/>
    <col min="6672" max="6674" width="5.140625" style="48" customWidth="1"/>
    <col min="6675" max="6910" width="11.42578125" style="48"/>
    <col min="6911" max="6911" width="15.42578125" style="48" bestFit="1" customWidth="1"/>
    <col min="6912" max="6914" width="6.140625" style="48" customWidth="1"/>
    <col min="6915" max="6915" width="1.42578125" style="48" customWidth="1"/>
    <col min="6916" max="6918" width="5.140625" style="48" customWidth="1"/>
    <col min="6919" max="6919" width="1.42578125" style="48" customWidth="1"/>
    <col min="6920" max="6922" width="5.140625" style="48" customWidth="1"/>
    <col min="6923" max="6923" width="1.42578125" style="48" customWidth="1"/>
    <col min="6924" max="6926" width="5.140625" style="48" customWidth="1"/>
    <col min="6927" max="6927" width="1.42578125" style="48" customWidth="1"/>
    <col min="6928" max="6930" width="5.140625" style="48" customWidth="1"/>
    <col min="6931" max="7166" width="11.42578125" style="48"/>
    <col min="7167" max="7167" width="15.42578125" style="48" bestFit="1" customWidth="1"/>
    <col min="7168" max="7170" width="6.140625" style="48" customWidth="1"/>
    <col min="7171" max="7171" width="1.42578125" style="48" customWidth="1"/>
    <col min="7172" max="7174" width="5.140625" style="48" customWidth="1"/>
    <col min="7175" max="7175" width="1.42578125" style="48" customWidth="1"/>
    <col min="7176" max="7178" width="5.140625" style="48" customWidth="1"/>
    <col min="7179" max="7179" width="1.42578125" style="48" customWidth="1"/>
    <col min="7180" max="7182" width="5.140625" style="48" customWidth="1"/>
    <col min="7183" max="7183" width="1.42578125" style="48" customWidth="1"/>
    <col min="7184" max="7186" width="5.140625" style="48" customWidth="1"/>
    <col min="7187" max="7422" width="11.42578125" style="48"/>
    <col min="7423" max="7423" width="15.42578125" style="48" bestFit="1" customWidth="1"/>
    <col min="7424" max="7426" width="6.140625" style="48" customWidth="1"/>
    <col min="7427" max="7427" width="1.42578125" style="48" customWidth="1"/>
    <col min="7428" max="7430" width="5.140625" style="48" customWidth="1"/>
    <col min="7431" max="7431" width="1.42578125" style="48" customWidth="1"/>
    <col min="7432" max="7434" width="5.140625" style="48" customWidth="1"/>
    <col min="7435" max="7435" width="1.42578125" style="48" customWidth="1"/>
    <col min="7436" max="7438" width="5.140625" style="48" customWidth="1"/>
    <col min="7439" max="7439" width="1.42578125" style="48" customWidth="1"/>
    <col min="7440" max="7442" width="5.140625" style="48" customWidth="1"/>
    <col min="7443" max="7678" width="11.42578125" style="48"/>
    <col min="7679" max="7679" width="15.42578125" style="48" bestFit="1" customWidth="1"/>
    <col min="7680" max="7682" width="6.140625" style="48" customWidth="1"/>
    <col min="7683" max="7683" width="1.42578125" style="48" customWidth="1"/>
    <col min="7684" max="7686" width="5.140625" style="48" customWidth="1"/>
    <col min="7687" max="7687" width="1.42578125" style="48" customWidth="1"/>
    <col min="7688" max="7690" width="5.140625" style="48" customWidth="1"/>
    <col min="7691" max="7691" width="1.42578125" style="48" customWidth="1"/>
    <col min="7692" max="7694" width="5.140625" style="48" customWidth="1"/>
    <col min="7695" max="7695" width="1.42578125" style="48" customWidth="1"/>
    <col min="7696" max="7698" width="5.140625" style="48" customWidth="1"/>
    <col min="7699" max="7934" width="11.42578125" style="48"/>
    <col min="7935" max="7935" width="15.42578125" style="48" bestFit="1" customWidth="1"/>
    <col min="7936" max="7938" width="6.140625" style="48" customWidth="1"/>
    <col min="7939" max="7939" width="1.42578125" style="48" customWidth="1"/>
    <col min="7940" max="7942" width="5.140625" style="48" customWidth="1"/>
    <col min="7943" max="7943" width="1.42578125" style="48" customWidth="1"/>
    <col min="7944" max="7946" width="5.140625" style="48" customWidth="1"/>
    <col min="7947" max="7947" width="1.42578125" style="48" customWidth="1"/>
    <col min="7948" max="7950" width="5.140625" style="48" customWidth="1"/>
    <col min="7951" max="7951" width="1.42578125" style="48" customWidth="1"/>
    <col min="7952" max="7954" width="5.140625" style="48" customWidth="1"/>
    <col min="7955" max="8190" width="11.42578125" style="48"/>
    <col min="8191" max="8191" width="15.42578125" style="48" bestFit="1" customWidth="1"/>
    <col min="8192" max="8194" width="6.140625" style="48" customWidth="1"/>
    <col min="8195" max="8195" width="1.42578125" style="48" customWidth="1"/>
    <col min="8196" max="8198" width="5.140625" style="48" customWidth="1"/>
    <col min="8199" max="8199" width="1.42578125" style="48" customWidth="1"/>
    <col min="8200" max="8202" width="5.140625" style="48" customWidth="1"/>
    <col min="8203" max="8203" width="1.42578125" style="48" customWidth="1"/>
    <col min="8204" max="8206" width="5.140625" style="48" customWidth="1"/>
    <col min="8207" max="8207" width="1.42578125" style="48" customWidth="1"/>
    <col min="8208" max="8210" width="5.140625" style="48" customWidth="1"/>
    <col min="8211" max="8446" width="11.42578125" style="48"/>
    <col min="8447" max="8447" width="15.42578125" style="48" bestFit="1" customWidth="1"/>
    <col min="8448" max="8450" width="6.140625" style="48" customWidth="1"/>
    <col min="8451" max="8451" width="1.42578125" style="48" customWidth="1"/>
    <col min="8452" max="8454" width="5.140625" style="48" customWidth="1"/>
    <col min="8455" max="8455" width="1.42578125" style="48" customWidth="1"/>
    <col min="8456" max="8458" width="5.140625" style="48" customWidth="1"/>
    <col min="8459" max="8459" width="1.42578125" style="48" customWidth="1"/>
    <col min="8460" max="8462" width="5.140625" style="48" customWidth="1"/>
    <col min="8463" max="8463" width="1.42578125" style="48" customWidth="1"/>
    <col min="8464" max="8466" width="5.140625" style="48" customWidth="1"/>
    <col min="8467" max="8702" width="11.42578125" style="48"/>
    <col min="8703" max="8703" width="15.42578125" style="48" bestFit="1" customWidth="1"/>
    <col min="8704" max="8706" width="6.140625" style="48" customWidth="1"/>
    <col min="8707" max="8707" width="1.42578125" style="48" customWidth="1"/>
    <col min="8708" max="8710" width="5.140625" style="48" customWidth="1"/>
    <col min="8711" max="8711" width="1.42578125" style="48" customWidth="1"/>
    <col min="8712" max="8714" width="5.140625" style="48" customWidth="1"/>
    <col min="8715" max="8715" width="1.42578125" style="48" customWidth="1"/>
    <col min="8716" max="8718" width="5.140625" style="48" customWidth="1"/>
    <col min="8719" max="8719" width="1.42578125" style="48" customWidth="1"/>
    <col min="8720" max="8722" width="5.140625" style="48" customWidth="1"/>
    <col min="8723" max="8958" width="11.42578125" style="48"/>
    <col min="8959" max="8959" width="15.42578125" style="48" bestFit="1" customWidth="1"/>
    <col min="8960" max="8962" width="6.140625" style="48" customWidth="1"/>
    <col min="8963" max="8963" width="1.42578125" style="48" customWidth="1"/>
    <col min="8964" max="8966" width="5.140625" style="48" customWidth="1"/>
    <col min="8967" max="8967" width="1.42578125" style="48" customWidth="1"/>
    <col min="8968" max="8970" width="5.140625" style="48" customWidth="1"/>
    <col min="8971" max="8971" width="1.42578125" style="48" customWidth="1"/>
    <col min="8972" max="8974" width="5.140625" style="48" customWidth="1"/>
    <col min="8975" max="8975" width="1.42578125" style="48" customWidth="1"/>
    <col min="8976" max="8978" width="5.140625" style="48" customWidth="1"/>
    <col min="8979" max="9214" width="11.42578125" style="48"/>
    <col min="9215" max="9215" width="15.42578125" style="48" bestFit="1" customWidth="1"/>
    <col min="9216" max="9218" width="6.140625" style="48" customWidth="1"/>
    <col min="9219" max="9219" width="1.42578125" style="48" customWidth="1"/>
    <col min="9220" max="9222" width="5.140625" style="48" customWidth="1"/>
    <col min="9223" max="9223" width="1.42578125" style="48" customWidth="1"/>
    <col min="9224" max="9226" width="5.140625" style="48" customWidth="1"/>
    <col min="9227" max="9227" width="1.42578125" style="48" customWidth="1"/>
    <col min="9228" max="9230" width="5.140625" style="48" customWidth="1"/>
    <col min="9231" max="9231" width="1.42578125" style="48" customWidth="1"/>
    <col min="9232" max="9234" width="5.140625" style="48" customWidth="1"/>
    <col min="9235" max="9470" width="11.42578125" style="48"/>
    <col min="9471" max="9471" width="15.42578125" style="48" bestFit="1" customWidth="1"/>
    <col min="9472" max="9474" width="6.140625" style="48" customWidth="1"/>
    <col min="9475" max="9475" width="1.42578125" style="48" customWidth="1"/>
    <col min="9476" max="9478" width="5.140625" style="48" customWidth="1"/>
    <col min="9479" max="9479" width="1.42578125" style="48" customWidth="1"/>
    <col min="9480" max="9482" width="5.140625" style="48" customWidth="1"/>
    <col min="9483" max="9483" width="1.42578125" style="48" customWidth="1"/>
    <col min="9484" max="9486" width="5.140625" style="48" customWidth="1"/>
    <col min="9487" max="9487" width="1.42578125" style="48" customWidth="1"/>
    <col min="9488" max="9490" width="5.140625" style="48" customWidth="1"/>
    <col min="9491" max="9726" width="11.42578125" style="48"/>
    <col min="9727" max="9727" width="15.42578125" style="48" bestFit="1" customWidth="1"/>
    <col min="9728" max="9730" width="6.140625" style="48" customWidth="1"/>
    <col min="9731" max="9731" width="1.42578125" style="48" customWidth="1"/>
    <col min="9732" max="9734" width="5.140625" style="48" customWidth="1"/>
    <col min="9735" max="9735" width="1.42578125" style="48" customWidth="1"/>
    <col min="9736" max="9738" width="5.140625" style="48" customWidth="1"/>
    <col min="9739" max="9739" width="1.42578125" style="48" customWidth="1"/>
    <col min="9740" max="9742" width="5.140625" style="48" customWidth="1"/>
    <col min="9743" max="9743" width="1.42578125" style="48" customWidth="1"/>
    <col min="9744" max="9746" width="5.140625" style="48" customWidth="1"/>
    <col min="9747" max="9982" width="11.42578125" style="48"/>
    <col min="9983" max="9983" width="15.42578125" style="48" bestFit="1" customWidth="1"/>
    <col min="9984" max="9986" width="6.140625" style="48" customWidth="1"/>
    <col min="9987" max="9987" width="1.42578125" style="48" customWidth="1"/>
    <col min="9988" max="9990" width="5.140625" style="48" customWidth="1"/>
    <col min="9991" max="9991" width="1.42578125" style="48" customWidth="1"/>
    <col min="9992" max="9994" width="5.140625" style="48" customWidth="1"/>
    <col min="9995" max="9995" width="1.42578125" style="48" customWidth="1"/>
    <col min="9996" max="9998" width="5.140625" style="48" customWidth="1"/>
    <col min="9999" max="9999" width="1.42578125" style="48" customWidth="1"/>
    <col min="10000" max="10002" width="5.140625" style="48" customWidth="1"/>
    <col min="10003" max="10238" width="11.42578125" style="48"/>
    <col min="10239" max="10239" width="15.42578125" style="48" bestFit="1" customWidth="1"/>
    <col min="10240" max="10242" width="6.140625" style="48" customWidth="1"/>
    <col min="10243" max="10243" width="1.42578125" style="48" customWidth="1"/>
    <col min="10244" max="10246" width="5.140625" style="48" customWidth="1"/>
    <col min="10247" max="10247" width="1.42578125" style="48" customWidth="1"/>
    <col min="10248" max="10250" width="5.140625" style="48" customWidth="1"/>
    <col min="10251" max="10251" width="1.42578125" style="48" customWidth="1"/>
    <col min="10252" max="10254" width="5.140625" style="48" customWidth="1"/>
    <col min="10255" max="10255" width="1.42578125" style="48" customWidth="1"/>
    <col min="10256" max="10258" width="5.140625" style="48" customWidth="1"/>
    <col min="10259" max="10494" width="11.42578125" style="48"/>
    <col min="10495" max="10495" width="15.42578125" style="48" bestFit="1" customWidth="1"/>
    <col min="10496" max="10498" width="6.140625" style="48" customWidth="1"/>
    <col min="10499" max="10499" width="1.42578125" style="48" customWidth="1"/>
    <col min="10500" max="10502" width="5.140625" style="48" customWidth="1"/>
    <col min="10503" max="10503" width="1.42578125" style="48" customWidth="1"/>
    <col min="10504" max="10506" width="5.140625" style="48" customWidth="1"/>
    <col min="10507" max="10507" width="1.42578125" style="48" customWidth="1"/>
    <col min="10508" max="10510" width="5.140625" style="48" customWidth="1"/>
    <col min="10511" max="10511" width="1.42578125" style="48" customWidth="1"/>
    <col min="10512" max="10514" width="5.140625" style="48" customWidth="1"/>
    <col min="10515" max="10750" width="11.42578125" style="48"/>
    <col min="10751" max="10751" width="15.42578125" style="48" bestFit="1" customWidth="1"/>
    <col min="10752" max="10754" width="6.140625" style="48" customWidth="1"/>
    <col min="10755" max="10755" width="1.42578125" style="48" customWidth="1"/>
    <col min="10756" max="10758" width="5.140625" style="48" customWidth="1"/>
    <col min="10759" max="10759" width="1.42578125" style="48" customWidth="1"/>
    <col min="10760" max="10762" width="5.140625" style="48" customWidth="1"/>
    <col min="10763" max="10763" width="1.42578125" style="48" customWidth="1"/>
    <col min="10764" max="10766" width="5.140625" style="48" customWidth="1"/>
    <col min="10767" max="10767" width="1.42578125" style="48" customWidth="1"/>
    <col min="10768" max="10770" width="5.140625" style="48" customWidth="1"/>
    <col min="10771" max="11006" width="11.42578125" style="48"/>
    <col min="11007" max="11007" width="15.42578125" style="48" bestFit="1" customWidth="1"/>
    <col min="11008" max="11010" width="6.140625" style="48" customWidth="1"/>
    <col min="11011" max="11011" width="1.42578125" style="48" customWidth="1"/>
    <col min="11012" max="11014" width="5.140625" style="48" customWidth="1"/>
    <col min="11015" max="11015" width="1.42578125" style="48" customWidth="1"/>
    <col min="11016" max="11018" width="5.140625" style="48" customWidth="1"/>
    <col min="11019" max="11019" width="1.42578125" style="48" customWidth="1"/>
    <col min="11020" max="11022" width="5.140625" style="48" customWidth="1"/>
    <col min="11023" max="11023" width="1.42578125" style="48" customWidth="1"/>
    <col min="11024" max="11026" width="5.140625" style="48" customWidth="1"/>
    <col min="11027" max="11262" width="11.42578125" style="48"/>
    <col min="11263" max="11263" width="15.42578125" style="48" bestFit="1" customWidth="1"/>
    <col min="11264" max="11266" width="6.140625" style="48" customWidth="1"/>
    <col min="11267" max="11267" width="1.42578125" style="48" customWidth="1"/>
    <col min="11268" max="11270" width="5.140625" style="48" customWidth="1"/>
    <col min="11271" max="11271" width="1.42578125" style="48" customWidth="1"/>
    <col min="11272" max="11274" width="5.140625" style="48" customWidth="1"/>
    <col min="11275" max="11275" width="1.42578125" style="48" customWidth="1"/>
    <col min="11276" max="11278" width="5.140625" style="48" customWidth="1"/>
    <col min="11279" max="11279" width="1.42578125" style="48" customWidth="1"/>
    <col min="11280" max="11282" width="5.140625" style="48" customWidth="1"/>
    <col min="11283" max="11518" width="11.42578125" style="48"/>
    <col min="11519" max="11519" width="15.42578125" style="48" bestFit="1" customWidth="1"/>
    <col min="11520" max="11522" width="6.140625" style="48" customWidth="1"/>
    <col min="11523" max="11523" width="1.42578125" style="48" customWidth="1"/>
    <col min="11524" max="11526" width="5.140625" style="48" customWidth="1"/>
    <col min="11527" max="11527" width="1.42578125" style="48" customWidth="1"/>
    <col min="11528" max="11530" width="5.140625" style="48" customWidth="1"/>
    <col min="11531" max="11531" width="1.42578125" style="48" customWidth="1"/>
    <col min="11532" max="11534" width="5.140625" style="48" customWidth="1"/>
    <col min="11535" max="11535" width="1.42578125" style="48" customWidth="1"/>
    <col min="11536" max="11538" width="5.140625" style="48" customWidth="1"/>
    <col min="11539" max="11774" width="11.42578125" style="48"/>
    <col min="11775" max="11775" width="15.42578125" style="48" bestFit="1" customWidth="1"/>
    <col min="11776" max="11778" width="6.140625" style="48" customWidth="1"/>
    <col min="11779" max="11779" width="1.42578125" style="48" customWidth="1"/>
    <col min="11780" max="11782" width="5.140625" style="48" customWidth="1"/>
    <col min="11783" max="11783" width="1.42578125" style="48" customWidth="1"/>
    <col min="11784" max="11786" width="5.140625" style="48" customWidth="1"/>
    <col min="11787" max="11787" width="1.42578125" style="48" customWidth="1"/>
    <col min="11788" max="11790" width="5.140625" style="48" customWidth="1"/>
    <col min="11791" max="11791" width="1.42578125" style="48" customWidth="1"/>
    <col min="11792" max="11794" width="5.140625" style="48" customWidth="1"/>
    <col min="11795" max="12030" width="11.42578125" style="48"/>
    <col min="12031" max="12031" width="15.42578125" style="48" bestFit="1" customWidth="1"/>
    <col min="12032" max="12034" width="6.140625" style="48" customWidth="1"/>
    <col min="12035" max="12035" width="1.42578125" style="48" customWidth="1"/>
    <col min="12036" max="12038" width="5.140625" style="48" customWidth="1"/>
    <col min="12039" max="12039" width="1.42578125" style="48" customWidth="1"/>
    <col min="12040" max="12042" width="5.140625" style="48" customWidth="1"/>
    <col min="12043" max="12043" width="1.42578125" style="48" customWidth="1"/>
    <col min="12044" max="12046" width="5.140625" style="48" customWidth="1"/>
    <col min="12047" max="12047" width="1.42578125" style="48" customWidth="1"/>
    <col min="12048" max="12050" width="5.140625" style="48" customWidth="1"/>
    <col min="12051" max="12286" width="11.42578125" style="48"/>
    <col min="12287" max="12287" width="15.42578125" style="48" bestFit="1" customWidth="1"/>
    <col min="12288" max="12290" width="6.140625" style="48" customWidth="1"/>
    <col min="12291" max="12291" width="1.42578125" style="48" customWidth="1"/>
    <col min="12292" max="12294" width="5.140625" style="48" customWidth="1"/>
    <col min="12295" max="12295" width="1.42578125" style="48" customWidth="1"/>
    <col min="12296" max="12298" width="5.140625" style="48" customWidth="1"/>
    <col min="12299" max="12299" width="1.42578125" style="48" customWidth="1"/>
    <col min="12300" max="12302" width="5.140625" style="48" customWidth="1"/>
    <col min="12303" max="12303" width="1.42578125" style="48" customWidth="1"/>
    <col min="12304" max="12306" width="5.140625" style="48" customWidth="1"/>
    <col min="12307" max="12542" width="11.42578125" style="48"/>
    <col min="12543" max="12543" width="15.42578125" style="48" bestFit="1" customWidth="1"/>
    <col min="12544" max="12546" width="6.140625" style="48" customWidth="1"/>
    <col min="12547" max="12547" width="1.42578125" style="48" customWidth="1"/>
    <col min="12548" max="12550" width="5.140625" style="48" customWidth="1"/>
    <col min="12551" max="12551" width="1.42578125" style="48" customWidth="1"/>
    <col min="12552" max="12554" width="5.140625" style="48" customWidth="1"/>
    <col min="12555" max="12555" width="1.42578125" style="48" customWidth="1"/>
    <col min="12556" max="12558" width="5.140625" style="48" customWidth="1"/>
    <col min="12559" max="12559" width="1.42578125" style="48" customWidth="1"/>
    <col min="12560" max="12562" width="5.140625" style="48" customWidth="1"/>
    <col min="12563" max="12798" width="11.42578125" style="48"/>
    <col min="12799" max="12799" width="15.42578125" style="48" bestFit="1" customWidth="1"/>
    <col min="12800" max="12802" width="6.140625" style="48" customWidth="1"/>
    <col min="12803" max="12803" width="1.42578125" style="48" customWidth="1"/>
    <col min="12804" max="12806" width="5.140625" style="48" customWidth="1"/>
    <col min="12807" max="12807" width="1.42578125" style="48" customWidth="1"/>
    <col min="12808" max="12810" width="5.140625" style="48" customWidth="1"/>
    <col min="12811" max="12811" width="1.42578125" style="48" customWidth="1"/>
    <col min="12812" max="12814" width="5.140625" style="48" customWidth="1"/>
    <col min="12815" max="12815" width="1.42578125" style="48" customWidth="1"/>
    <col min="12816" max="12818" width="5.140625" style="48" customWidth="1"/>
    <col min="12819" max="13054" width="11.42578125" style="48"/>
    <col min="13055" max="13055" width="15.42578125" style="48" bestFit="1" customWidth="1"/>
    <col min="13056" max="13058" width="6.140625" style="48" customWidth="1"/>
    <col min="13059" max="13059" width="1.42578125" style="48" customWidth="1"/>
    <col min="13060" max="13062" width="5.140625" style="48" customWidth="1"/>
    <col min="13063" max="13063" width="1.42578125" style="48" customWidth="1"/>
    <col min="13064" max="13066" width="5.140625" style="48" customWidth="1"/>
    <col min="13067" max="13067" width="1.42578125" style="48" customWidth="1"/>
    <col min="13068" max="13070" width="5.140625" style="48" customWidth="1"/>
    <col min="13071" max="13071" width="1.42578125" style="48" customWidth="1"/>
    <col min="13072" max="13074" width="5.140625" style="48" customWidth="1"/>
    <col min="13075" max="13310" width="11.42578125" style="48"/>
    <col min="13311" max="13311" width="15.42578125" style="48" bestFit="1" customWidth="1"/>
    <col min="13312" max="13314" width="6.140625" style="48" customWidth="1"/>
    <col min="13315" max="13315" width="1.42578125" style="48" customWidth="1"/>
    <col min="13316" max="13318" width="5.140625" style="48" customWidth="1"/>
    <col min="13319" max="13319" width="1.42578125" style="48" customWidth="1"/>
    <col min="13320" max="13322" width="5.140625" style="48" customWidth="1"/>
    <col min="13323" max="13323" width="1.42578125" style="48" customWidth="1"/>
    <col min="13324" max="13326" width="5.140625" style="48" customWidth="1"/>
    <col min="13327" max="13327" width="1.42578125" style="48" customWidth="1"/>
    <col min="13328" max="13330" width="5.140625" style="48" customWidth="1"/>
    <col min="13331" max="13566" width="11.42578125" style="48"/>
    <col min="13567" max="13567" width="15.42578125" style="48" bestFit="1" customWidth="1"/>
    <col min="13568" max="13570" width="6.140625" style="48" customWidth="1"/>
    <col min="13571" max="13571" width="1.42578125" style="48" customWidth="1"/>
    <col min="13572" max="13574" width="5.140625" style="48" customWidth="1"/>
    <col min="13575" max="13575" width="1.42578125" style="48" customWidth="1"/>
    <col min="13576" max="13578" width="5.140625" style="48" customWidth="1"/>
    <col min="13579" max="13579" width="1.42578125" style="48" customWidth="1"/>
    <col min="13580" max="13582" width="5.140625" style="48" customWidth="1"/>
    <col min="13583" max="13583" width="1.42578125" style="48" customWidth="1"/>
    <col min="13584" max="13586" width="5.140625" style="48" customWidth="1"/>
    <col min="13587" max="13822" width="11.42578125" style="48"/>
    <col min="13823" max="13823" width="15.42578125" style="48" bestFit="1" customWidth="1"/>
    <col min="13824" max="13826" width="6.140625" style="48" customWidth="1"/>
    <col min="13827" max="13827" width="1.42578125" style="48" customWidth="1"/>
    <col min="13828" max="13830" width="5.140625" style="48" customWidth="1"/>
    <col min="13831" max="13831" width="1.42578125" style="48" customWidth="1"/>
    <col min="13832" max="13834" width="5.140625" style="48" customWidth="1"/>
    <col min="13835" max="13835" width="1.42578125" style="48" customWidth="1"/>
    <col min="13836" max="13838" width="5.140625" style="48" customWidth="1"/>
    <col min="13839" max="13839" width="1.42578125" style="48" customWidth="1"/>
    <col min="13840" max="13842" width="5.140625" style="48" customWidth="1"/>
    <col min="13843" max="14078" width="11.42578125" style="48"/>
    <col min="14079" max="14079" width="15.42578125" style="48" bestFit="1" customWidth="1"/>
    <col min="14080" max="14082" width="6.140625" style="48" customWidth="1"/>
    <col min="14083" max="14083" width="1.42578125" style="48" customWidth="1"/>
    <col min="14084" max="14086" width="5.140625" style="48" customWidth="1"/>
    <col min="14087" max="14087" width="1.42578125" style="48" customWidth="1"/>
    <col min="14088" max="14090" width="5.140625" style="48" customWidth="1"/>
    <col min="14091" max="14091" width="1.42578125" style="48" customWidth="1"/>
    <col min="14092" max="14094" width="5.140625" style="48" customWidth="1"/>
    <col min="14095" max="14095" width="1.42578125" style="48" customWidth="1"/>
    <col min="14096" max="14098" width="5.140625" style="48" customWidth="1"/>
    <col min="14099" max="14334" width="11.42578125" style="48"/>
    <col min="14335" max="14335" width="15.42578125" style="48" bestFit="1" customWidth="1"/>
    <col min="14336" max="14338" width="6.140625" style="48" customWidth="1"/>
    <col min="14339" max="14339" width="1.42578125" style="48" customWidth="1"/>
    <col min="14340" max="14342" width="5.140625" style="48" customWidth="1"/>
    <col min="14343" max="14343" width="1.42578125" style="48" customWidth="1"/>
    <col min="14344" max="14346" width="5.140625" style="48" customWidth="1"/>
    <col min="14347" max="14347" width="1.42578125" style="48" customWidth="1"/>
    <col min="14348" max="14350" width="5.140625" style="48" customWidth="1"/>
    <col min="14351" max="14351" width="1.42578125" style="48" customWidth="1"/>
    <col min="14352" max="14354" width="5.140625" style="48" customWidth="1"/>
    <col min="14355" max="14590" width="11.42578125" style="48"/>
    <col min="14591" max="14591" width="15.42578125" style="48" bestFit="1" customWidth="1"/>
    <col min="14592" max="14594" width="6.140625" style="48" customWidth="1"/>
    <col min="14595" max="14595" width="1.42578125" style="48" customWidth="1"/>
    <col min="14596" max="14598" width="5.140625" style="48" customWidth="1"/>
    <col min="14599" max="14599" width="1.42578125" style="48" customWidth="1"/>
    <col min="14600" max="14602" width="5.140625" style="48" customWidth="1"/>
    <col min="14603" max="14603" width="1.42578125" style="48" customWidth="1"/>
    <col min="14604" max="14606" width="5.140625" style="48" customWidth="1"/>
    <col min="14607" max="14607" width="1.42578125" style="48" customWidth="1"/>
    <col min="14608" max="14610" width="5.140625" style="48" customWidth="1"/>
    <col min="14611" max="14846" width="11.42578125" style="48"/>
    <col min="14847" max="14847" width="15.42578125" style="48" bestFit="1" customWidth="1"/>
    <col min="14848" max="14850" width="6.140625" style="48" customWidth="1"/>
    <col min="14851" max="14851" width="1.42578125" style="48" customWidth="1"/>
    <col min="14852" max="14854" width="5.140625" style="48" customWidth="1"/>
    <col min="14855" max="14855" width="1.42578125" style="48" customWidth="1"/>
    <col min="14856" max="14858" width="5.140625" style="48" customWidth="1"/>
    <col min="14859" max="14859" width="1.42578125" style="48" customWidth="1"/>
    <col min="14860" max="14862" width="5.140625" style="48" customWidth="1"/>
    <col min="14863" max="14863" width="1.42578125" style="48" customWidth="1"/>
    <col min="14864" max="14866" width="5.140625" style="48" customWidth="1"/>
    <col min="14867" max="15102" width="11.42578125" style="48"/>
    <col min="15103" max="15103" width="15.42578125" style="48" bestFit="1" customWidth="1"/>
    <col min="15104" max="15106" width="6.140625" style="48" customWidth="1"/>
    <col min="15107" max="15107" width="1.42578125" style="48" customWidth="1"/>
    <col min="15108" max="15110" width="5.140625" style="48" customWidth="1"/>
    <col min="15111" max="15111" width="1.42578125" style="48" customWidth="1"/>
    <col min="15112" max="15114" width="5.140625" style="48" customWidth="1"/>
    <col min="15115" max="15115" width="1.42578125" style="48" customWidth="1"/>
    <col min="15116" max="15118" width="5.140625" style="48" customWidth="1"/>
    <col min="15119" max="15119" width="1.42578125" style="48" customWidth="1"/>
    <col min="15120" max="15122" width="5.140625" style="48" customWidth="1"/>
    <col min="15123" max="15358" width="11.42578125" style="48"/>
    <col min="15359" max="15359" width="15.42578125" style="48" bestFit="1" customWidth="1"/>
    <col min="15360" max="15362" width="6.140625" style="48" customWidth="1"/>
    <col min="15363" max="15363" width="1.42578125" style="48" customWidth="1"/>
    <col min="15364" max="15366" width="5.140625" style="48" customWidth="1"/>
    <col min="15367" max="15367" width="1.42578125" style="48" customWidth="1"/>
    <col min="15368" max="15370" width="5.140625" style="48" customWidth="1"/>
    <col min="15371" max="15371" width="1.42578125" style="48" customWidth="1"/>
    <col min="15372" max="15374" width="5.140625" style="48" customWidth="1"/>
    <col min="15375" max="15375" width="1.42578125" style="48" customWidth="1"/>
    <col min="15376" max="15378" width="5.140625" style="48" customWidth="1"/>
    <col min="15379" max="15614" width="11.42578125" style="48"/>
    <col min="15615" max="15615" width="15.42578125" style="48" bestFit="1" customWidth="1"/>
    <col min="15616" max="15618" width="6.140625" style="48" customWidth="1"/>
    <col min="15619" max="15619" width="1.42578125" style="48" customWidth="1"/>
    <col min="15620" max="15622" width="5.140625" style="48" customWidth="1"/>
    <col min="15623" max="15623" width="1.42578125" style="48" customWidth="1"/>
    <col min="15624" max="15626" width="5.140625" style="48" customWidth="1"/>
    <col min="15627" max="15627" width="1.42578125" style="48" customWidth="1"/>
    <col min="15628" max="15630" width="5.140625" style="48" customWidth="1"/>
    <col min="15631" max="15631" width="1.42578125" style="48" customWidth="1"/>
    <col min="15632" max="15634" width="5.140625" style="48" customWidth="1"/>
    <col min="15635" max="15870" width="11.42578125" style="48"/>
    <col min="15871" max="15871" width="15.42578125" style="48" bestFit="1" customWidth="1"/>
    <col min="15872" max="15874" width="6.140625" style="48" customWidth="1"/>
    <col min="15875" max="15875" width="1.42578125" style="48" customWidth="1"/>
    <col min="15876" max="15878" width="5.140625" style="48" customWidth="1"/>
    <col min="15879" max="15879" width="1.42578125" style="48" customWidth="1"/>
    <col min="15880" max="15882" width="5.140625" style="48" customWidth="1"/>
    <col min="15883" max="15883" width="1.42578125" style="48" customWidth="1"/>
    <col min="15884" max="15886" width="5.140625" style="48" customWidth="1"/>
    <col min="15887" max="15887" width="1.42578125" style="48" customWidth="1"/>
    <col min="15888" max="15890" width="5.140625" style="48" customWidth="1"/>
    <col min="15891" max="16126" width="11.42578125" style="48"/>
    <col min="16127" max="16127" width="15.42578125" style="48" bestFit="1" customWidth="1"/>
    <col min="16128" max="16130" width="6.140625" style="48" customWidth="1"/>
    <col min="16131" max="16131" width="1.42578125" style="48" customWidth="1"/>
    <col min="16132" max="16134" width="5.140625" style="48" customWidth="1"/>
    <col min="16135" max="16135" width="1.42578125" style="48" customWidth="1"/>
    <col min="16136" max="16138" width="5.140625" style="48" customWidth="1"/>
    <col min="16139" max="16139" width="1.42578125" style="48" customWidth="1"/>
    <col min="16140" max="16142" width="5.140625" style="48" customWidth="1"/>
    <col min="16143" max="16143" width="1.42578125" style="48" customWidth="1"/>
    <col min="16144" max="16146" width="5.140625" style="48" customWidth="1"/>
    <col min="16147" max="16384" width="11.42578125" style="48"/>
  </cols>
  <sheetData>
    <row r="1" spans="1:22" ht="14.25" customHeight="1" x14ac:dyDescent="0.25">
      <c r="A1" s="265" t="s">
        <v>205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53"/>
      <c r="V1" s="53"/>
    </row>
    <row r="2" spans="1:22" ht="14.25" customHeight="1" x14ac:dyDescent="0.25">
      <c r="A2" s="266" t="s">
        <v>76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47" t="s">
        <v>262</v>
      </c>
      <c r="V2" s="247"/>
    </row>
    <row r="3" spans="1:22" ht="15" x14ac:dyDescent="0.25">
      <c r="A3" s="265" t="s">
        <v>204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47"/>
      <c r="V3" s="247"/>
    </row>
    <row r="4" spans="1:22" ht="15" x14ac:dyDescent="0.25">
      <c r="A4" s="266" t="s">
        <v>195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53"/>
      <c r="V4" s="53"/>
    </row>
    <row r="5" spans="1:22" ht="15" x14ac:dyDescent="0.25">
      <c r="A5" s="265" t="s">
        <v>185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53"/>
      <c r="V5" s="53"/>
    </row>
    <row r="6" spans="1:22" ht="15" x14ac:dyDescent="0.25">
      <c r="A6" s="266" t="s">
        <v>399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</row>
    <row r="7" spans="1:22" ht="15" x14ac:dyDescent="0.25">
      <c r="A7" s="47"/>
      <c r="B7" s="119"/>
      <c r="C7" s="47"/>
      <c r="D7" s="47"/>
      <c r="E7" s="47"/>
      <c r="F7" s="54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</row>
    <row r="8" spans="1:22" ht="15" customHeight="1" x14ac:dyDescent="0.25">
      <c r="A8" s="259" t="s">
        <v>192</v>
      </c>
      <c r="B8" s="256" t="s">
        <v>8</v>
      </c>
      <c r="C8" s="256" t="s">
        <v>193</v>
      </c>
      <c r="D8" s="256"/>
      <c r="E8" s="111"/>
      <c r="F8" s="256" t="s">
        <v>20</v>
      </c>
      <c r="G8" s="256"/>
      <c r="H8" s="256"/>
      <c r="I8" s="111"/>
      <c r="J8" s="256" t="s">
        <v>21</v>
      </c>
      <c r="K8" s="256"/>
      <c r="L8" s="256"/>
      <c r="M8" s="111"/>
      <c r="N8" s="256" t="s">
        <v>22</v>
      </c>
      <c r="O8" s="256"/>
      <c r="P8" s="256"/>
      <c r="Q8" s="111"/>
      <c r="R8" s="256" t="s">
        <v>23</v>
      </c>
      <c r="S8" s="256"/>
      <c r="T8" s="256"/>
    </row>
    <row r="9" spans="1:22" ht="15" customHeight="1" x14ac:dyDescent="0.25">
      <c r="A9" s="259"/>
      <c r="B9" s="112" t="s">
        <v>38</v>
      </c>
      <c r="C9" s="112" t="s">
        <v>39</v>
      </c>
      <c r="D9" s="112" t="s">
        <v>40</v>
      </c>
      <c r="E9" s="111"/>
      <c r="F9" s="112" t="s">
        <v>38</v>
      </c>
      <c r="G9" s="112" t="s">
        <v>39</v>
      </c>
      <c r="H9" s="112" t="s">
        <v>40</v>
      </c>
      <c r="I9" s="111"/>
      <c r="J9" s="112" t="s">
        <v>38</v>
      </c>
      <c r="K9" s="112" t="s">
        <v>39</v>
      </c>
      <c r="L9" s="112" t="s">
        <v>40</v>
      </c>
      <c r="M9" s="111"/>
      <c r="N9" s="112" t="s">
        <v>38</v>
      </c>
      <c r="O9" s="112" t="s">
        <v>39</v>
      </c>
      <c r="P9" s="112" t="s">
        <v>40</v>
      </c>
      <c r="Q9" s="111"/>
      <c r="R9" s="112" t="s">
        <v>38</v>
      </c>
      <c r="S9" s="112" t="s">
        <v>39</v>
      </c>
      <c r="T9" s="112" t="s">
        <v>40</v>
      </c>
    </row>
    <row r="10" spans="1:22" s="77" customFormat="1" ht="15" customHeight="1" x14ac:dyDescent="0.25">
      <c r="A10" s="51" t="s">
        <v>8</v>
      </c>
      <c r="B10" s="61">
        <f>SUM(B12:B14)</f>
        <v>292</v>
      </c>
      <c r="C10" s="61">
        <f>SUM(C12:C14)</f>
        <v>86</v>
      </c>
      <c r="D10" s="61">
        <f>SUM(D12:D14)</f>
        <v>206</v>
      </c>
      <c r="E10" s="61"/>
      <c r="F10" s="61">
        <f>SUM(F12:F14)</f>
        <v>64</v>
      </c>
      <c r="G10" s="61">
        <f>SUM(G12:G14)</f>
        <v>16</v>
      </c>
      <c r="H10" s="61">
        <f>SUM(H12:H14)</f>
        <v>48</v>
      </c>
      <c r="I10" s="61"/>
      <c r="J10" s="61">
        <f>SUM(J12:J14)</f>
        <v>78</v>
      </c>
      <c r="K10" s="61">
        <f>SUM(K12:K14)</f>
        <v>26</v>
      </c>
      <c r="L10" s="61">
        <f>SUM(L12:L14)</f>
        <v>52</v>
      </c>
      <c r="M10" s="61"/>
      <c r="N10" s="61">
        <f>SUM(N12:N14)</f>
        <v>68</v>
      </c>
      <c r="O10" s="61">
        <f>SUM(O12:O14)</f>
        <v>22</v>
      </c>
      <c r="P10" s="61">
        <f>SUM(P12:P14)</f>
        <v>46</v>
      </c>
      <c r="Q10" s="61"/>
      <c r="R10" s="61">
        <f>SUM(R12:R14)</f>
        <v>82</v>
      </c>
      <c r="S10" s="61">
        <f>SUM(S12:S14)</f>
        <v>22</v>
      </c>
      <c r="T10" s="61">
        <f>SUM(T12:T14)</f>
        <v>60</v>
      </c>
    </row>
    <row r="11" spans="1:22" ht="15" customHeight="1" x14ac:dyDescent="0.25">
      <c r="A11" s="5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</row>
    <row r="12" spans="1:22" ht="15" customHeight="1" x14ac:dyDescent="0.25">
      <c r="A12" s="56" t="s">
        <v>77</v>
      </c>
      <c r="B12" s="37">
        <v>45</v>
      </c>
      <c r="C12" s="37">
        <v>13</v>
      </c>
      <c r="D12" s="37">
        <v>32</v>
      </c>
      <c r="E12" s="37"/>
      <c r="F12" s="37">
        <v>8</v>
      </c>
      <c r="G12" s="37">
        <v>3</v>
      </c>
      <c r="H12" s="37">
        <f>+F12-G12</f>
        <v>5</v>
      </c>
      <c r="I12" s="37"/>
      <c r="J12" s="37">
        <v>10</v>
      </c>
      <c r="K12" s="37">
        <v>4</v>
      </c>
      <c r="L12" s="37">
        <f>+J12-K12</f>
        <v>6</v>
      </c>
      <c r="M12" s="37"/>
      <c r="N12" s="37">
        <v>9</v>
      </c>
      <c r="O12" s="37">
        <v>0</v>
      </c>
      <c r="P12" s="37">
        <f>+N12-O12</f>
        <v>9</v>
      </c>
      <c r="Q12" s="37"/>
      <c r="R12" s="37">
        <v>18</v>
      </c>
      <c r="S12" s="37">
        <v>6</v>
      </c>
      <c r="T12" s="37">
        <f>+R12-S12</f>
        <v>12</v>
      </c>
    </row>
    <row r="13" spans="1:22" ht="15" customHeight="1" x14ac:dyDescent="0.25">
      <c r="A13" s="78" t="s">
        <v>58</v>
      </c>
      <c r="B13" s="37">
        <v>114</v>
      </c>
      <c r="C13" s="37">
        <v>27</v>
      </c>
      <c r="D13" s="37">
        <v>87</v>
      </c>
      <c r="E13" s="37"/>
      <c r="F13" s="37">
        <v>30</v>
      </c>
      <c r="G13" s="37">
        <v>4</v>
      </c>
      <c r="H13" s="37">
        <f t="shared" ref="H13:H14" si="0">+F13-G13</f>
        <v>26</v>
      </c>
      <c r="I13" s="37"/>
      <c r="J13" s="37">
        <v>36</v>
      </c>
      <c r="K13" s="37">
        <v>11</v>
      </c>
      <c r="L13" s="37">
        <f t="shared" ref="L13:L14" si="1">+J13-K13</f>
        <v>25</v>
      </c>
      <c r="M13" s="37"/>
      <c r="N13" s="37">
        <v>28</v>
      </c>
      <c r="O13" s="37">
        <v>8</v>
      </c>
      <c r="P13" s="37">
        <f t="shared" ref="P13:P14" si="2">+N13-O13</f>
        <v>20</v>
      </c>
      <c r="Q13" s="37"/>
      <c r="R13" s="37">
        <v>20</v>
      </c>
      <c r="S13" s="37">
        <v>4</v>
      </c>
      <c r="T13" s="37">
        <f t="shared" ref="T13:T14" si="3">+R13-S13</f>
        <v>16</v>
      </c>
    </row>
    <row r="14" spans="1:22" ht="15" customHeight="1" thickBot="1" x14ac:dyDescent="0.3">
      <c r="A14" s="49" t="s">
        <v>60</v>
      </c>
      <c r="B14" s="39">
        <v>133</v>
      </c>
      <c r="C14" s="39">
        <v>46</v>
      </c>
      <c r="D14" s="39">
        <v>87</v>
      </c>
      <c r="E14" s="39"/>
      <c r="F14" s="39">
        <v>26</v>
      </c>
      <c r="G14" s="39">
        <v>9</v>
      </c>
      <c r="H14" s="37">
        <f t="shared" si="0"/>
        <v>17</v>
      </c>
      <c r="I14" s="39"/>
      <c r="J14" s="39">
        <v>32</v>
      </c>
      <c r="K14" s="39">
        <v>11</v>
      </c>
      <c r="L14" s="37">
        <f t="shared" si="1"/>
        <v>21</v>
      </c>
      <c r="M14" s="39"/>
      <c r="N14" s="39">
        <v>31</v>
      </c>
      <c r="O14" s="39">
        <v>14</v>
      </c>
      <c r="P14" s="37">
        <f t="shared" si="2"/>
        <v>17</v>
      </c>
      <c r="Q14" s="39"/>
      <c r="R14" s="39">
        <v>44</v>
      </c>
      <c r="S14" s="39">
        <v>12</v>
      </c>
      <c r="T14" s="37">
        <f t="shared" si="3"/>
        <v>32</v>
      </c>
    </row>
    <row r="15" spans="1:22" ht="15" customHeight="1" x14ac:dyDescent="0.25">
      <c r="A15" s="272" t="s">
        <v>471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</row>
    <row r="16" spans="1:22" ht="15" customHeight="1" x14ac:dyDescent="0.25">
      <c r="A16" s="273" t="s">
        <v>468</v>
      </c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</row>
  </sheetData>
  <mergeCells count="15">
    <mergeCell ref="R8:T8"/>
    <mergeCell ref="A15:T15"/>
    <mergeCell ref="A16:T16"/>
    <mergeCell ref="A8:A9"/>
    <mergeCell ref="B8:D8"/>
    <mergeCell ref="F8:H8"/>
    <mergeCell ref="J8:L8"/>
    <mergeCell ref="N8:P8"/>
    <mergeCell ref="U2:V3"/>
    <mergeCell ref="A6:T6"/>
    <mergeCell ref="A1:T1"/>
    <mergeCell ref="A2:T2"/>
    <mergeCell ref="A3:T3"/>
    <mergeCell ref="A4:T4"/>
    <mergeCell ref="A5:T5"/>
  </mergeCells>
  <hyperlinks>
    <hyperlink ref="U2" r:id="rId1" location="INDICE!A1"/>
    <hyperlink ref="U2:V3" location="INDICE!A1" display="INDICE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1"/>
  <sheetViews>
    <sheetView showGridLines="0" zoomScaleNormal="100" workbookViewId="0">
      <selection activeCell="AC20" sqref="AC20"/>
    </sheetView>
  </sheetViews>
  <sheetFormatPr baseColWidth="10" defaultRowHeight="15" customHeight="1" x14ac:dyDescent="0.25"/>
  <cols>
    <col min="1" max="1" width="15.7109375" style="48" customWidth="1"/>
    <col min="2" max="4" width="6.5703125" style="48" bestFit="1" customWidth="1"/>
    <col min="5" max="5" width="1.42578125" style="48" customWidth="1"/>
    <col min="6" max="8" width="6.5703125" style="48" bestFit="1" customWidth="1"/>
    <col min="9" max="9" width="1.42578125" style="48" customWidth="1"/>
    <col min="10" max="12" width="6.5703125" style="48" bestFit="1" customWidth="1"/>
    <col min="13" max="13" width="1.42578125" style="48" customWidth="1"/>
    <col min="14" max="14" width="6.5703125" style="48" bestFit="1" customWidth="1"/>
    <col min="15" max="15" width="7.42578125" style="48" bestFit="1" customWidth="1"/>
    <col min="16" max="16" width="6.5703125" style="48" bestFit="1" customWidth="1"/>
    <col min="17" max="17" width="1.42578125" style="48" customWidth="1"/>
    <col min="18" max="20" width="6.5703125" style="48" bestFit="1" customWidth="1"/>
    <col min="21" max="254" width="11.42578125" style="48"/>
    <col min="255" max="255" width="13.7109375" style="48" customWidth="1"/>
    <col min="256" max="258" width="6.140625" style="48" customWidth="1"/>
    <col min="259" max="259" width="1.42578125" style="48" customWidth="1"/>
    <col min="260" max="262" width="5.140625" style="48" customWidth="1"/>
    <col min="263" max="263" width="1.42578125" style="48" customWidth="1"/>
    <col min="264" max="266" width="5.140625" style="48" customWidth="1"/>
    <col min="267" max="267" width="1.42578125" style="48" customWidth="1"/>
    <col min="268" max="270" width="5.140625" style="48" customWidth="1"/>
    <col min="271" max="271" width="1.42578125" style="48" customWidth="1"/>
    <col min="272" max="274" width="5.140625" style="48" customWidth="1"/>
    <col min="275" max="510" width="11.42578125" style="48"/>
    <col min="511" max="511" width="13.7109375" style="48" customWidth="1"/>
    <col min="512" max="514" width="6.140625" style="48" customWidth="1"/>
    <col min="515" max="515" width="1.42578125" style="48" customWidth="1"/>
    <col min="516" max="518" width="5.140625" style="48" customWidth="1"/>
    <col min="519" max="519" width="1.42578125" style="48" customWidth="1"/>
    <col min="520" max="522" width="5.140625" style="48" customWidth="1"/>
    <col min="523" max="523" width="1.42578125" style="48" customWidth="1"/>
    <col min="524" max="526" width="5.140625" style="48" customWidth="1"/>
    <col min="527" max="527" width="1.42578125" style="48" customWidth="1"/>
    <col min="528" max="530" width="5.140625" style="48" customWidth="1"/>
    <col min="531" max="766" width="11.42578125" style="48"/>
    <col min="767" max="767" width="13.7109375" style="48" customWidth="1"/>
    <col min="768" max="770" width="6.140625" style="48" customWidth="1"/>
    <col min="771" max="771" width="1.42578125" style="48" customWidth="1"/>
    <col min="772" max="774" width="5.140625" style="48" customWidth="1"/>
    <col min="775" max="775" width="1.42578125" style="48" customWidth="1"/>
    <col min="776" max="778" width="5.140625" style="48" customWidth="1"/>
    <col min="779" max="779" width="1.42578125" style="48" customWidth="1"/>
    <col min="780" max="782" width="5.140625" style="48" customWidth="1"/>
    <col min="783" max="783" width="1.42578125" style="48" customWidth="1"/>
    <col min="784" max="786" width="5.140625" style="48" customWidth="1"/>
    <col min="787" max="1022" width="11.42578125" style="48"/>
    <col min="1023" max="1023" width="13.7109375" style="48" customWidth="1"/>
    <col min="1024" max="1026" width="6.140625" style="48" customWidth="1"/>
    <col min="1027" max="1027" width="1.42578125" style="48" customWidth="1"/>
    <col min="1028" max="1030" width="5.140625" style="48" customWidth="1"/>
    <col min="1031" max="1031" width="1.42578125" style="48" customWidth="1"/>
    <col min="1032" max="1034" width="5.140625" style="48" customWidth="1"/>
    <col min="1035" max="1035" width="1.42578125" style="48" customWidth="1"/>
    <col min="1036" max="1038" width="5.140625" style="48" customWidth="1"/>
    <col min="1039" max="1039" width="1.42578125" style="48" customWidth="1"/>
    <col min="1040" max="1042" width="5.140625" style="48" customWidth="1"/>
    <col min="1043" max="1278" width="11.42578125" style="48"/>
    <col min="1279" max="1279" width="13.7109375" style="48" customWidth="1"/>
    <col min="1280" max="1282" width="6.140625" style="48" customWidth="1"/>
    <col min="1283" max="1283" width="1.42578125" style="48" customWidth="1"/>
    <col min="1284" max="1286" width="5.140625" style="48" customWidth="1"/>
    <col min="1287" max="1287" width="1.42578125" style="48" customWidth="1"/>
    <col min="1288" max="1290" width="5.140625" style="48" customWidth="1"/>
    <col min="1291" max="1291" width="1.42578125" style="48" customWidth="1"/>
    <col min="1292" max="1294" width="5.140625" style="48" customWidth="1"/>
    <col min="1295" max="1295" width="1.42578125" style="48" customWidth="1"/>
    <col min="1296" max="1298" width="5.140625" style="48" customWidth="1"/>
    <col min="1299" max="1534" width="11.42578125" style="48"/>
    <col min="1535" max="1535" width="13.7109375" style="48" customWidth="1"/>
    <col min="1536" max="1538" width="6.140625" style="48" customWidth="1"/>
    <col min="1539" max="1539" width="1.42578125" style="48" customWidth="1"/>
    <col min="1540" max="1542" width="5.140625" style="48" customWidth="1"/>
    <col min="1543" max="1543" width="1.42578125" style="48" customWidth="1"/>
    <col min="1544" max="1546" width="5.140625" style="48" customWidth="1"/>
    <col min="1547" max="1547" width="1.42578125" style="48" customWidth="1"/>
    <col min="1548" max="1550" width="5.140625" style="48" customWidth="1"/>
    <col min="1551" max="1551" width="1.42578125" style="48" customWidth="1"/>
    <col min="1552" max="1554" width="5.140625" style="48" customWidth="1"/>
    <col min="1555" max="1790" width="11.42578125" style="48"/>
    <col min="1791" max="1791" width="13.7109375" style="48" customWidth="1"/>
    <col min="1792" max="1794" width="6.140625" style="48" customWidth="1"/>
    <col min="1795" max="1795" width="1.42578125" style="48" customWidth="1"/>
    <col min="1796" max="1798" width="5.140625" style="48" customWidth="1"/>
    <col min="1799" max="1799" width="1.42578125" style="48" customWidth="1"/>
    <col min="1800" max="1802" width="5.140625" style="48" customWidth="1"/>
    <col min="1803" max="1803" width="1.42578125" style="48" customWidth="1"/>
    <col min="1804" max="1806" width="5.140625" style="48" customWidth="1"/>
    <col min="1807" max="1807" width="1.42578125" style="48" customWidth="1"/>
    <col min="1808" max="1810" width="5.140625" style="48" customWidth="1"/>
    <col min="1811" max="2046" width="11.42578125" style="48"/>
    <col min="2047" max="2047" width="13.7109375" style="48" customWidth="1"/>
    <col min="2048" max="2050" width="6.140625" style="48" customWidth="1"/>
    <col min="2051" max="2051" width="1.42578125" style="48" customWidth="1"/>
    <col min="2052" max="2054" width="5.140625" style="48" customWidth="1"/>
    <col min="2055" max="2055" width="1.42578125" style="48" customWidth="1"/>
    <col min="2056" max="2058" width="5.140625" style="48" customWidth="1"/>
    <col min="2059" max="2059" width="1.42578125" style="48" customWidth="1"/>
    <col min="2060" max="2062" width="5.140625" style="48" customWidth="1"/>
    <col min="2063" max="2063" width="1.42578125" style="48" customWidth="1"/>
    <col min="2064" max="2066" width="5.140625" style="48" customWidth="1"/>
    <col min="2067" max="2302" width="11.42578125" style="48"/>
    <col min="2303" max="2303" width="13.7109375" style="48" customWidth="1"/>
    <col min="2304" max="2306" width="6.140625" style="48" customWidth="1"/>
    <col min="2307" max="2307" width="1.42578125" style="48" customWidth="1"/>
    <col min="2308" max="2310" width="5.140625" style="48" customWidth="1"/>
    <col min="2311" max="2311" width="1.42578125" style="48" customWidth="1"/>
    <col min="2312" max="2314" width="5.140625" style="48" customWidth="1"/>
    <col min="2315" max="2315" width="1.42578125" style="48" customWidth="1"/>
    <col min="2316" max="2318" width="5.140625" style="48" customWidth="1"/>
    <col min="2319" max="2319" width="1.42578125" style="48" customWidth="1"/>
    <col min="2320" max="2322" width="5.140625" style="48" customWidth="1"/>
    <col min="2323" max="2558" width="11.42578125" style="48"/>
    <col min="2559" max="2559" width="13.7109375" style="48" customWidth="1"/>
    <col min="2560" max="2562" width="6.140625" style="48" customWidth="1"/>
    <col min="2563" max="2563" width="1.42578125" style="48" customWidth="1"/>
    <col min="2564" max="2566" width="5.140625" style="48" customWidth="1"/>
    <col min="2567" max="2567" width="1.42578125" style="48" customWidth="1"/>
    <col min="2568" max="2570" width="5.140625" style="48" customWidth="1"/>
    <col min="2571" max="2571" width="1.42578125" style="48" customWidth="1"/>
    <col min="2572" max="2574" width="5.140625" style="48" customWidth="1"/>
    <col min="2575" max="2575" width="1.42578125" style="48" customWidth="1"/>
    <col min="2576" max="2578" width="5.140625" style="48" customWidth="1"/>
    <col min="2579" max="2814" width="11.42578125" style="48"/>
    <col min="2815" max="2815" width="13.7109375" style="48" customWidth="1"/>
    <col min="2816" max="2818" width="6.140625" style="48" customWidth="1"/>
    <col min="2819" max="2819" width="1.42578125" style="48" customWidth="1"/>
    <col min="2820" max="2822" width="5.140625" style="48" customWidth="1"/>
    <col min="2823" max="2823" width="1.42578125" style="48" customWidth="1"/>
    <col min="2824" max="2826" width="5.140625" style="48" customWidth="1"/>
    <col min="2827" max="2827" width="1.42578125" style="48" customWidth="1"/>
    <col min="2828" max="2830" width="5.140625" style="48" customWidth="1"/>
    <col min="2831" max="2831" width="1.42578125" style="48" customWidth="1"/>
    <col min="2832" max="2834" width="5.140625" style="48" customWidth="1"/>
    <col min="2835" max="3070" width="11.42578125" style="48"/>
    <col min="3071" max="3071" width="13.7109375" style="48" customWidth="1"/>
    <col min="3072" max="3074" width="6.140625" style="48" customWidth="1"/>
    <col min="3075" max="3075" width="1.42578125" style="48" customWidth="1"/>
    <col min="3076" max="3078" width="5.140625" style="48" customWidth="1"/>
    <col min="3079" max="3079" width="1.42578125" style="48" customWidth="1"/>
    <col min="3080" max="3082" width="5.140625" style="48" customWidth="1"/>
    <col min="3083" max="3083" width="1.42578125" style="48" customWidth="1"/>
    <col min="3084" max="3086" width="5.140625" style="48" customWidth="1"/>
    <col min="3087" max="3087" width="1.42578125" style="48" customWidth="1"/>
    <col min="3088" max="3090" width="5.140625" style="48" customWidth="1"/>
    <col min="3091" max="3326" width="11.42578125" style="48"/>
    <col min="3327" max="3327" width="13.7109375" style="48" customWidth="1"/>
    <col min="3328" max="3330" width="6.140625" style="48" customWidth="1"/>
    <col min="3331" max="3331" width="1.42578125" style="48" customWidth="1"/>
    <col min="3332" max="3334" width="5.140625" style="48" customWidth="1"/>
    <col min="3335" max="3335" width="1.42578125" style="48" customWidth="1"/>
    <col min="3336" max="3338" width="5.140625" style="48" customWidth="1"/>
    <col min="3339" max="3339" width="1.42578125" style="48" customWidth="1"/>
    <col min="3340" max="3342" width="5.140625" style="48" customWidth="1"/>
    <col min="3343" max="3343" width="1.42578125" style="48" customWidth="1"/>
    <col min="3344" max="3346" width="5.140625" style="48" customWidth="1"/>
    <col min="3347" max="3582" width="11.42578125" style="48"/>
    <col min="3583" max="3583" width="13.7109375" style="48" customWidth="1"/>
    <col min="3584" max="3586" width="6.140625" style="48" customWidth="1"/>
    <col min="3587" max="3587" width="1.42578125" style="48" customWidth="1"/>
    <col min="3588" max="3590" width="5.140625" style="48" customWidth="1"/>
    <col min="3591" max="3591" width="1.42578125" style="48" customWidth="1"/>
    <col min="3592" max="3594" width="5.140625" style="48" customWidth="1"/>
    <col min="3595" max="3595" width="1.42578125" style="48" customWidth="1"/>
    <col min="3596" max="3598" width="5.140625" style="48" customWidth="1"/>
    <col min="3599" max="3599" width="1.42578125" style="48" customWidth="1"/>
    <col min="3600" max="3602" width="5.140625" style="48" customWidth="1"/>
    <col min="3603" max="3838" width="11.42578125" style="48"/>
    <col min="3839" max="3839" width="13.7109375" style="48" customWidth="1"/>
    <col min="3840" max="3842" width="6.140625" style="48" customWidth="1"/>
    <col min="3843" max="3843" width="1.42578125" style="48" customWidth="1"/>
    <col min="3844" max="3846" width="5.140625" style="48" customWidth="1"/>
    <col min="3847" max="3847" width="1.42578125" style="48" customWidth="1"/>
    <col min="3848" max="3850" width="5.140625" style="48" customWidth="1"/>
    <col min="3851" max="3851" width="1.42578125" style="48" customWidth="1"/>
    <col min="3852" max="3854" width="5.140625" style="48" customWidth="1"/>
    <col min="3855" max="3855" width="1.42578125" style="48" customWidth="1"/>
    <col min="3856" max="3858" width="5.140625" style="48" customWidth="1"/>
    <col min="3859" max="4094" width="11.42578125" style="48"/>
    <col min="4095" max="4095" width="13.7109375" style="48" customWidth="1"/>
    <col min="4096" max="4098" width="6.140625" style="48" customWidth="1"/>
    <col min="4099" max="4099" width="1.42578125" style="48" customWidth="1"/>
    <col min="4100" max="4102" width="5.140625" style="48" customWidth="1"/>
    <col min="4103" max="4103" width="1.42578125" style="48" customWidth="1"/>
    <col min="4104" max="4106" width="5.140625" style="48" customWidth="1"/>
    <col min="4107" max="4107" width="1.42578125" style="48" customWidth="1"/>
    <col min="4108" max="4110" width="5.140625" style="48" customWidth="1"/>
    <col min="4111" max="4111" width="1.42578125" style="48" customWidth="1"/>
    <col min="4112" max="4114" width="5.140625" style="48" customWidth="1"/>
    <col min="4115" max="4350" width="11.42578125" style="48"/>
    <col min="4351" max="4351" width="13.7109375" style="48" customWidth="1"/>
    <col min="4352" max="4354" width="6.140625" style="48" customWidth="1"/>
    <col min="4355" max="4355" width="1.42578125" style="48" customWidth="1"/>
    <col min="4356" max="4358" width="5.140625" style="48" customWidth="1"/>
    <col min="4359" max="4359" width="1.42578125" style="48" customWidth="1"/>
    <col min="4360" max="4362" width="5.140625" style="48" customWidth="1"/>
    <col min="4363" max="4363" width="1.42578125" style="48" customWidth="1"/>
    <col min="4364" max="4366" width="5.140625" style="48" customWidth="1"/>
    <col min="4367" max="4367" width="1.42578125" style="48" customWidth="1"/>
    <col min="4368" max="4370" width="5.140625" style="48" customWidth="1"/>
    <col min="4371" max="4606" width="11.42578125" style="48"/>
    <col min="4607" max="4607" width="13.7109375" style="48" customWidth="1"/>
    <col min="4608" max="4610" width="6.140625" style="48" customWidth="1"/>
    <col min="4611" max="4611" width="1.42578125" style="48" customWidth="1"/>
    <col min="4612" max="4614" width="5.140625" style="48" customWidth="1"/>
    <col min="4615" max="4615" width="1.42578125" style="48" customWidth="1"/>
    <col min="4616" max="4618" width="5.140625" style="48" customWidth="1"/>
    <col min="4619" max="4619" width="1.42578125" style="48" customWidth="1"/>
    <col min="4620" max="4622" width="5.140625" style="48" customWidth="1"/>
    <col min="4623" max="4623" width="1.42578125" style="48" customWidth="1"/>
    <col min="4624" max="4626" width="5.140625" style="48" customWidth="1"/>
    <col min="4627" max="4862" width="11.42578125" style="48"/>
    <col min="4863" max="4863" width="13.7109375" style="48" customWidth="1"/>
    <col min="4864" max="4866" width="6.140625" style="48" customWidth="1"/>
    <col min="4867" max="4867" width="1.42578125" style="48" customWidth="1"/>
    <col min="4868" max="4870" width="5.140625" style="48" customWidth="1"/>
    <col min="4871" max="4871" width="1.42578125" style="48" customWidth="1"/>
    <col min="4872" max="4874" width="5.140625" style="48" customWidth="1"/>
    <col min="4875" max="4875" width="1.42578125" style="48" customWidth="1"/>
    <col min="4876" max="4878" width="5.140625" style="48" customWidth="1"/>
    <col min="4879" max="4879" width="1.42578125" style="48" customWidth="1"/>
    <col min="4880" max="4882" width="5.140625" style="48" customWidth="1"/>
    <col min="4883" max="5118" width="11.42578125" style="48"/>
    <col min="5119" max="5119" width="13.7109375" style="48" customWidth="1"/>
    <col min="5120" max="5122" width="6.140625" style="48" customWidth="1"/>
    <col min="5123" max="5123" width="1.42578125" style="48" customWidth="1"/>
    <col min="5124" max="5126" width="5.140625" style="48" customWidth="1"/>
    <col min="5127" max="5127" width="1.42578125" style="48" customWidth="1"/>
    <col min="5128" max="5130" width="5.140625" style="48" customWidth="1"/>
    <col min="5131" max="5131" width="1.42578125" style="48" customWidth="1"/>
    <col min="5132" max="5134" width="5.140625" style="48" customWidth="1"/>
    <col min="5135" max="5135" width="1.42578125" style="48" customWidth="1"/>
    <col min="5136" max="5138" width="5.140625" style="48" customWidth="1"/>
    <col min="5139" max="5374" width="11.42578125" style="48"/>
    <col min="5375" max="5375" width="13.7109375" style="48" customWidth="1"/>
    <col min="5376" max="5378" width="6.140625" style="48" customWidth="1"/>
    <col min="5379" max="5379" width="1.42578125" style="48" customWidth="1"/>
    <col min="5380" max="5382" width="5.140625" style="48" customWidth="1"/>
    <col min="5383" max="5383" width="1.42578125" style="48" customWidth="1"/>
    <col min="5384" max="5386" width="5.140625" style="48" customWidth="1"/>
    <col min="5387" max="5387" width="1.42578125" style="48" customWidth="1"/>
    <col min="5388" max="5390" width="5.140625" style="48" customWidth="1"/>
    <col min="5391" max="5391" width="1.42578125" style="48" customWidth="1"/>
    <col min="5392" max="5394" width="5.140625" style="48" customWidth="1"/>
    <col min="5395" max="5630" width="11.42578125" style="48"/>
    <col min="5631" max="5631" width="13.7109375" style="48" customWidth="1"/>
    <col min="5632" max="5634" width="6.140625" style="48" customWidth="1"/>
    <col min="5635" max="5635" width="1.42578125" style="48" customWidth="1"/>
    <col min="5636" max="5638" width="5.140625" style="48" customWidth="1"/>
    <col min="5639" max="5639" width="1.42578125" style="48" customWidth="1"/>
    <col min="5640" max="5642" width="5.140625" style="48" customWidth="1"/>
    <col min="5643" max="5643" width="1.42578125" style="48" customWidth="1"/>
    <col min="5644" max="5646" width="5.140625" style="48" customWidth="1"/>
    <col min="5647" max="5647" width="1.42578125" style="48" customWidth="1"/>
    <col min="5648" max="5650" width="5.140625" style="48" customWidth="1"/>
    <col min="5651" max="5886" width="11.42578125" style="48"/>
    <col min="5887" max="5887" width="13.7109375" style="48" customWidth="1"/>
    <col min="5888" max="5890" width="6.140625" style="48" customWidth="1"/>
    <col min="5891" max="5891" width="1.42578125" style="48" customWidth="1"/>
    <col min="5892" max="5894" width="5.140625" style="48" customWidth="1"/>
    <col min="5895" max="5895" width="1.42578125" style="48" customWidth="1"/>
    <col min="5896" max="5898" width="5.140625" style="48" customWidth="1"/>
    <col min="5899" max="5899" width="1.42578125" style="48" customWidth="1"/>
    <col min="5900" max="5902" width="5.140625" style="48" customWidth="1"/>
    <col min="5903" max="5903" width="1.42578125" style="48" customWidth="1"/>
    <col min="5904" max="5906" width="5.140625" style="48" customWidth="1"/>
    <col min="5907" max="6142" width="11.42578125" style="48"/>
    <col min="6143" max="6143" width="13.7109375" style="48" customWidth="1"/>
    <col min="6144" max="6146" width="6.140625" style="48" customWidth="1"/>
    <col min="6147" max="6147" width="1.42578125" style="48" customWidth="1"/>
    <col min="6148" max="6150" width="5.140625" style="48" customWidth="1"/>
    <col min="6151" max="6151" width="1.42578125" style="48" customWidth="1"/>
    <col min="6152" max="6154" width="5.140625" style="48" customWidth="1"/>
    <col min="6155" max="6155" width="1.42578125" style="48" customWidth="1"/>
    <col min="6156" max="6158" width="5.140625" style="48" customWidth="1"/>
    <col min="6159" max="6159" width="1.42578125" style="48" customWidth="1"/>
    <col min="6160" max="6162" width="5.140625" style="48" customWidth="1"/>
    <col min="6163" max="6398" width="11.42578125" style="48"/>
    <col min="6399" max="6399" width="13.7109375" style="48" customWidth="1"/>
    <col min="6400" max="6402" width="6.140625" style="48" customWidth="1"/>
    <col min="6403" max="6403" width="1.42578125" style="48" customWidth="1"/>
    <col min="6404" max="6406" width="5.140625" style="48" customWidth="1"/>
    <col min="6407" max="6407" width="1.42578125" style="48" customWidth="1"/>
    <col min="6408" max="6410" width="5.140625" style="48" customWidth="1"/>
    <col min="6411" max="6411" width="1.42578125" style="48" customWidth="1"/>
    <col min="6412" max="6414" width="5.140625" style="48" customWidth="1"/>
    <col min="6415" max="6415" width="1.42578125" style="48" customWidth="1"/>
    <col min="6416" max="6418" width="5.140625" style="48" customWidth="1"/>
    <col min="6419" max="6654" width="11.42578125" style="48"/>
    <col min="6655" max="6655" width="13.7109375" style="48" customWidth="1"/>
    <col min="6656" max="6658" width="6.140625" style="48" customWidth="1"/>
    <col min="6659" max="6659" width="1.42578125" style="48" customWidth="1"/>
    <col min="6660" max="6662" width="5.140625" style="48" customWidth="1"/>
    <col min="6663" max="6663" width="1.42578125" style="48" customWidth="1"/>
    <col min="6664" max="6666" width="5.140625" style="48" customWidth="1"/>
    <col min="6667" max="6667" width="1.42578125" style="48" customWidth="1"/>
    <col min="6668" max="6670" width="5.140625" style="48" customWidth="1"/>
    <col min="6671" max="6671" width="1.42578125" style="48" customWidth="1"/>
    <col min="6672" max="6674" width="5.140625" style="48" customWidth="1"/>
    <col min="6675" max="6910" width="11.42578125" style="48"/>
    <col min="6911" max="6911" width="13.7109375" style="48" customWidth="1"/>
    <col min="6912" max="6914" width="6.140625" style="48" customWidth="1"/>
    <col min="6915" max="6915" width="1.42578125" style="48" customWidth="1"/>
    <col min="6916" max="6918" width="5.140625" style="48" customWidth="1"/>
    <col min="6919" max="6919" width="1.42578125" style="48" customWidth="1"/>
    <col min="6920" max="6922" width="5.140625" style="48" customWidth="1"/>
    <col min="6923" max="6923" width="1.42578125" style="48" customWidth="1"/>
    <col min="6924" max="6926" width="5.140625" style="48" customWidth="1"/>
    <col min="6927" max="6927" width="1.42578125" style="48" customWidth="1"/>
    <col min="6928" max="6930" width="5.140625" style="48" customWidth="1"/>
    <col min="6931" max="7166" width="11.42578125" style="48"/>
    <col min="7167" max="7167" width="13.7109375" style="48" customWidth="1"/>
    <col min="7168" max="7170" width="6.140625" style="48" customWidth="1"/>
    <col min="7171" max="7171" width="1.42578125" style="48" customWidth="1"/>
    <col min="7172" max="7174" width="5.140625" style="48" customWidth="1"/>
    <col min="7175" max="7175" width="1.42578125" style="48" customWidth="1"/>
    <col min="7176" max="7178" width="5.140625" style="48" customWidth="1"/>
    <col min="7179" max="7179" width="1.42578125" style="48" customWidth="1"/>
    <col min="7180" max="7182" width="5.140625" style="48" customWidth="1"/>
    <col min="7183" max="7183" width="1.42578125" style="48" customWidth="1"/>
    <col min="7184" max="7186" width="5.140625" style="48" customWidth="1"/>
    <col min="7187" max="7422" width="11.42578125" style="48"/>
    <col min="7423" max="7423" width="13.7109375" style="48" customWidth="1"/>
    <col min="7424" max="7426" width="6.140625" style="48" customWidth="1"/>
    <col min="7427" max="7427" width="1.42578125" style="48" customWidth="1"/>
    <col min="7428" max="7430" width="5.140625" style="48" customWidth="1"/>
    <col min="7431" max="7431" width="1.42578125" style="48" customWidth="1"/>
    <col min="7432" max="7434" width="5.140625" style="48" customWidth="1"/>
    <col min="7435" max="7435" width="1.42578125" style="48" customWidth="1"/>
    <col min="7436" max="7438" width="5.140625" style="48" customWidth="1"/>
    <col min="7439" max="7439" width="1.42578125" style="48" customWidth="1"/>
    <col min="7440" max="7442" width="5.140625" style="48" customWidth="1"/>
    <col min="7443" max="7678" width="11.42578125" style="48"/>
    <col min="7679" max="7679" width="13.7109375" style="48" customWidth="1"/>
    <col min="7680" max="7682" width="6.140625" style="48" customWidth="1"/>
    <col min="7683" max="7683" width="1.42578125" style="48" customWidth="1"/>
    <col min="7684" max="7686" width="5.140625" style="48" customWidth="1"/>
    <col min="7687" max="7687" width="1.42578125" style="48" customWidth="1"/>
    <col min="7688" max="7690" width="5.140625" style="48" customWidth="1"/>
    <col min="7691" max="7691" width="1.42578125" style="48" customWidth="1"/>
    <col min="7692" max="7694" width="5.140625" style="48" customWidth="1"/>
    <col min="7695" max="7695" width="1.42578125" style="48" customWidth="1"/>
    <col min="7696" max="7698" width="5.140625" style="48" customWidth="1"/>
    <col min="7699" max="7934" width="11.42578125" style="48"/>
    <col min="7935" max="7935" width="13.7109375" style="48" customWidth="1"/>
    <col min="7936" max="7938" width="6.140625" style="48" customWidth="1"/>
    <col min="7939" max="7939" width="1.42578125" style="48" customWidth="1"/>
    <col min="7940" max="7942" width="5.140625" style="48" customWidth="1"/>
    <col min="7943" max="7943" width="1.42578125" style="48" customWidth="1"/>
    <col min="7944" max="7946" width="5.140625" style="48" customWidth="1"/>
    <col min="7947" max="7947" width="1.42578125" style="48" customWidth="1"/>
    <col min="7948" max="7950" width="5.140625" style="48" customWidth="1"/>
    <col min="7951" max="7951" width="1.42578125" style="48" customWidth="1"/>
    <col min="7952" max="7954" width="5.140625" style="48" customWidth="1"/>
    <col min="7955" max="8190" width="11.42578125" style="48"/>
    <col min="8191" max="8191" width="13.7109375" style="48" customWidth="1"/>
    <col min="8192" max="8194" width="6.140625" style="48" customWidth="1"/>
    <col min="8195" max="8195" width="1.42578125" style="48" customWidth="1"/>
    <col min="8196" max="8198" width="5.140625" style="48" customWidth="1"/>
    <col min="8199" max="8199" width="1.42578125" style="48" customWidth="1"/>
    <col min="8200" max="8202" width="5.140625" style="48" customWidth="1"/>
    <col min="8203" max="8203" width="1.42578125" style="48" customWidth="1"/>
    <col min="8204" max="8206" width="5.140625" style="48" customWidth="1"/>
    <col min="8207" max="8207" width="1.42578125" style="48" customWidth="1"/>
    <col min="8208" max="8210" width="5.140625" style="48" customWidth="1"/>
    <col min="8211" max="8446" width="11.42578125" style="48"/>
    <col min="8447" max="8447" width="13.7109375" style="48" customWidth="1"/>
    <col min="8448" max="8450" width="6.140625" style="48" customWidth="1"/>
    <col min="8451" max="8451" width="1.42578125" style="48" customWidth="1"/>
    <col min="8452" max="8454" width="5.140625" style="48" customWidth="1"/>
    <col min="8455" max="8455" width="1.42578125" style="48" customWidth="1"/>
    <col min="8456" max="8458" width="5.140625" style="48" customWidth="1"/>
    <col min="8459" max="8459" width="1.42578125" style="48" customWidth="1"/>
    <col min="8460" max="8462" width="5.140625" style="48" customWidth="1"/>
    <col min="8463" max="8463" width="1.42578125" style="48" customWidth="1"/>
    <col min="8464" max="8466" width="5.140625" style="48" customWidth="1"/>
    <col min="8467" max="8702" width="11.42578125" style="48"/>
    <col min="8703" max="8703" width="13.7109375" style="48" customWidth="1"/>
    <col min="8704" max="8706" width="6.140625" style="48" customWidth="1"/>
    <col min="8707" max="8707" width="1.42578125" style="48" customWidth="1"/>
    <col min="8708" max="8710" width="5.140625" style="48" customWidth="1"/>
    <col min="8711" max="8711" width="1.42578125" style="48" customWidth="1"/>
    <col min="8712" max="8714" width="5.140625" style="48" customWidth="1"/>
    <col min="8715" max="8715" width="1.42578125" style="48" customWidth="1"/>
    <col min="8716" max="8718" width="5.140625" style="48" customWidth="1"/>
    <col min="8719" max="8719" width="1.42578125" style="48" customWidth="1"/>
    <col min="8720" max="8722" width="5.140625" style="48" customWidth="1"/>
    <col min="8723" max="8958" width="11.42578125" style="48"/>
    <col min="8959" max="8959" width="13.7109375" style="48" customWidth="1"/>
    <col min="8960" max="8962" width="6.140625" style="48" customWidth="1"/>
    <col min="8963" max="8963" width="1.42578125" style="48" customWidth="1"/>
    <col min="8964" max="8966" width="5.140625" style="48" customWidth="1"/>
    <col min="8967" max="8967" width="1.42578125" style="48" customWidth="1"/>
    <col min="8968" max="8970" width="5.140625" style="48" customWidth="1"/>
    <col min="8971" max="8971" width="1.42578125" style="48" customWidth="1"/>
    <col min="8972" max="8974" width="5.140625" style="48" customWidth="1"/>
    <col min="8975" max="8975" width="1.42578125" style="48" customWidth="1"/>
    <col min="8976" max="8978" width="5.140625" style="48" customWidth="1"/>
    <col min="8979" max="9214" width="11.42578125" style="48"/>
    <col min="9215" max="9215" width="13.7109375" style="48" customWidth="1"/>
    <col min="9216" max="9218" width="6.140625" style="48" customWidth="1"/>
    <col min="9219" max="9219" width="1.42578125" style="48" customWidth="1"/>
    <col min="9220" max="9222" width="5.140625" style="48" customWidth="1"/>
    <col min="9223" max="9223" width="1.42578125" style="48" customWidth="1"/>
    <col min="9224" max="9226" width="5.140625" style="48" customWidth="1"/>
    <col min="9227" max="9227" width="1.42578125" style="48" customWidth="1"/>
    <col min="9228" max="9230" width="5.140625" style="48" customWidth="1"/>
    <col min="9231" max="9231" width="1.42578125" style="48" customWidth="1"/>
    <col min="9232" max="9234" width="5.140625" style="48" customWidth="1"/>
    <col min="9235" max="9470" width="11.42578125" style="48"/>
    <col min="9471" max="9471" width="13.7109375" style="48" customWidth="1"/>
    <col min="9472" max="9474" width="6.140625" style="48" customWidth="1"/>
    <col min="9475" max="9475" width="1.42578125" style="48" customWidth="1"/>
    <col min="9476" max="9478" width="5.140625" style="48" customWidth="1"/>
    <col min="9479" max="9479" width="1.42578125" style="48" customWidth="1"/>
    <col min="9480" max="9482" width="5.140625" style="48" customWidth="1"/>
    <col min="9483" max="9483" width="1.42578125" style="48" customWidth="1"/>
    <col min="9484" max="9486" width="5.140625" style="48" customWidth="1"/>
    <col min="9487" max="9487" width="1.42578125" style="48" customWidth="1"/>
    <col min="9488" max="9490" width="5.140625" style="48" customWidth="1"/>
    <col min="9491" max="9726" width="11.42578125" style="48"/>
    <col min="9727" max="9727" width="13.7109375" style="48" customWidth="1"/>
    <col min="9728" max="9730" width="6.140625" style="48" customWidth="1"/>
    <col min="9731" max="9731" width="1.42578125" style="48" customWidth="1"/>
    <col min="9732" max="9734" width="5.140625" style="48" customWidth="1"/>
    <col min="9735" max="9735" width="1.42578125" style="48" customWidth="1"/>
    <col min="9736" max="9738" width="5.140625" style="48" customWidth="1"/>
    <col min="9739" max="9739" width="1.42578125" style="48" customWidth="1"/>
    <col min="9740" max="9742" width="5.140625" style="48" customWidth="1"/>
    <col min="9743" max="9743" width="1.42578125" style="48" customWidth="1"/>
    <col min="9744" max="9746" width="5.140625" style="48" customWidth="1"/>
    <col min="9747" max="9982" width="11.42578125" style="48"/>
    <col min="9983" max="9983" width="13.7109375" style="48" customWidth="1"/>
    <col min="9984" max="9986" width="6.140625" style="48" customWidth="1"/>
    <col min="9987" max="9987" width="1.42578125" style="48" customWidth="1"/>
    <col min="9988" max="9990" width="5.140625" style="48" customWidth="1"/>
    <col min="9991" max="9991" width="1.42578125" style="48" customWidth="1"/>
    <col min="9992" max="9994" width="5.140625" style="48" customWidth="1"/>
    <col min="9995" max="9995" width="1.42578125" style="48" customWidth="1"/>
    <col min="9996" max="9998" width="5.140625" style="48" customWidth="1"/>
    <col min="9999" max="9999" width="1.42578125" style="48" customWidth="1"/>
    <col min="10000" max="10002" width="5.140625" style="48" customWidth="1"/>
    <col min="10003" max="10238" width="11.42578125" style="48"/>
    <col min="10239" max="10239" width="13.7109375" style="48" customWidth="1"/>
    <col min="10240" max="10242" width="6.140625" style="48" customWidth="1"/>
    <col min="10243" max="10243" width="1.42578125" style="48" customWidth="1"/>
    <col min="10244" max="10246" width="5.140625" style="48" customWidth="1"/>
    <col min="10247" max="10247" width="1.42578125" style="48" customWidth="1"/>
    <col min="10248" max="10250" width="5.140625" style="48" customWidth="1"/>
    <col min="10251" max="10251" width="1.42578125" style="48" customWidth="1"/>
    <col min="10252" max="10254" width="5.140625" style="48" customWidth="1"/>
    <col min="10255" max="10255" width="1.42578125" style="48" customWidth="1"/>
    <col min="10256" max="10258" width="5.140625" style="48" customWidth="1"/>
    <col min="10259" max="10494" width="11.42578125" style="48"/>
    <col min="10495" max="10495" width="13.7109375" style="48" customWidth="1"/>
    <col min="10496" max="10498" width="6.140625" style="48" customWidth="1"/>
    <col min="10499" max="10499" width="1.42578125" style="48" customWidth="1"/>
    <col min="10500" max="10502" width="5.140625" style="48" customWidth="1"/>
    <col min="10503" max="10503" width="1.42578125" style="48" customWidth="1"/>
    <col min="10504" max="10506" width="5.140625" style="48" customWidth="1"/>
    <col min="10507" max="10507" width="1.42578125" style="48" customWidth="1"/>
    <col min="10508" max="10510" width="5.140625" style="48" customWidth="1"/>
    <col min="10511" max="10511" width="1.42578125" style="48" customWidth="1"/>
    <col min="10512" max="10514" width="5.140625" style="48" customWidth="1"/>
    <col min="10515" max="10750" width="11.42578125" style="48"/>
    <col min="10751" max="10751" width="13.7109375" style="48" customWidth="1"/>
    <col min="10752" max="10754" width="6.140625" style="48" customWidth="1"/>
    <col min="10755" max="10755" width="1.42578125" style="48" customWidth="1"/>
    <col min="10756" max="10758" width="5.140625" style="48" customWidth="1"/>
    <col min="10759" max="10759" width="1.42578125" style="48" customWidth="1"/>
    <col min="10760" max="10762" width="5.140625" style="48" customWidth="1"/>
    <col min="10763" max="10763" width="1.42578125" style="48" customWidth="1"/>
    <col min="10764" max="10766" width="5.140625" style="48" customWidth="1"/>
    <col min="10767" max="10767" width="1.42578125" style="48" customWidth="1"/>
    <col min="10768" max="10770" width="5.140625" style="48" customWidth="1"/>
    <col min="10771" max="11006" width="11.42578125" style="48"/>
    <col min="11007" max="11007" width="13.7109375" style="48" customWidth="1"/>
    <col min="11008" max="11010" width="6.140625" style="48" customWidth="1"/>
    <col min="11011" max="11011" width="1.42578125" style="48" customWidth="1"/>
    <col min="11012" max="11014" width="5.140625" style="48" customWidth="1"/>
    <col min="11015" max="11015" width="1.42578125" style="48" customWidth="1"/>
    <col min="11016" max="11018" width="5.140625" style="48" customWidth="1"/>
    <col min="11019" max="11019" width="1.42578125" style="48" customWidth="1"/>
    <col min="11020" max="11022" width="5.140625" style="48" customWidth="1"/>
    <col min="11023" max="11023" width="1.42578125" style="48" customWidth="1"/>
    <col min="11024" max="11026" width="5.140625" style="48" customWidth="1"/>
    <col min="11027" max="11262" width="11.42578125" style="48"/>
    <col min="11263" max="11263" width="13.7109375" style="48" customWidth="1"/>
    <col min="11264" max="11266" width="6.140625" style="48" customWidth="1"/>
    <col min="11267" max="11267" width="1.42578125" style="48" customWidth="1"/>
    <col min="11268" max="11270" width="5.140625" style="48" customWidth="1"/>
    <col min="11271" max="11271" width="1.42578125" style="48" customWidth="1"/>
    <col min="11272" max="11274" width="5.140625" style="48" customWidth="1"/>
    <col min="11275" max="11275" width="1.42578125" style="48" customWidth="1"/>
    <col min="11276" max="11278" width="5.140625" style="48" customWidth="1"/>
    <col min="11279" max="11279" width="1.42578125" style="48" customWidth="1"/>
    <col min="11280" max="11282" width="5.140625" style="48" customWidth="1"/>
    <col min="11283" max="11518" width="11.42578125" style="48"/>
    <col min="11519" max="11519" width="13.7109375" style="48" customWidth="1"/>
    <col min="11520" max="11522" width="6.140625" style="48" customWidth="1"/>
    <col min="11523" max="11523" width="1.42578125" style="48" customWidth="1"/>
    <col min="11524" max="11526" width="5.140625" style="48" customWidth="1"/>
    <col min="11527" max="11527" width="1.42578125" style="48" customWidth="1"/>
    <col min="11528" max="11530" width="5.140625" style="48" customWidth="1"/>
    <col min="11531" max="11531" width="1.42578125" style="48" customWidth="1"/>
    <col min="11532" max="11534" width="5.140625" style="48" customWidth="1"/>
    <col min="11535" max="11535" width="1.42578125" style="48" customWidth="1"/>
    <col min="11536" max="11538" width="5.140625" style="48" customWidth="1"/>
    <col min="11539" max="11774" width="11.42578125" style="48"/>
    <col min="11775" max="11775" width="13.7109375" style="48" customWidth="1"/>
    <col min="11776" max="11778" width="6.140625" style="48" customWidth="1"/>
    <col min="11779" max="11779" width="1.42578125" style="48" customWidth="1"/>
    <col min="11780" max="11782" width="5.140625" style="48" customWidth="1"/>
    <col min="11783" max="11783" width="1.42578125" style="48" customWidth="1"/>
    <col min="11784" max="11786" width="5.140625" style="48" customWidth="1"/>
    <col min="11787" max="11787" width="1.42578125" style="48" customWidth="1"/>
    <col min="11788" max="11790" width="5.140625" style="48" customWidth="1"/>
    <col min="11791" max="11791" width="1.42578125" style="48" customWidth="1"/>
    <col min="11792" max="11794" width="5.140625" style="48" customWidth="1"/>
    <col min="11795" max="12030" width="11.42578125" style="48"/>
    <col min="12031" max="12031" width="13.7109375" style="48" customWidth="1"/>
    <col min="12032" max="12034" width="6.140625" style="48" customWidth="1"/>
    <col min="12035" max="12035" width="1.42578125" style="48" customWidth="1"/>
    <col min="12036" max="12038" width="5.140625" style="48" customWidth="1"/>
    <col min="12039" max="12039" width="1.42578125" style="48" customWidth="1"/>
    <col min="12040" max="12042" width="5.140625" style="48" customWidth="1"/>
    <col min="12043" max="12043" width="1.42578125" style="48" customWidth="1"/>
    <col min="12044" max="12046" width="5.140625" style="48" customWidth="1"/>
    <col min="12047" max="12047" width="1.42578125" style="48" customWidth="1"/>
    <col min="12048" max="12050" width="5.140625" style="48" customWidth="1"/>
    <col min="12051" max="12286" width="11.42578125" style="48"/>
    <col min="12287" max="12287" width="13.7109375" style="48" customWidth="1"/>
    <col min="12288" max="12290" width="6.140625" style="48" customWidth="1"/>
    <col min="12291" max="12291" width="1.42578125" style="48" customWidth="1"/>
    <col min="12292" max="12294" width="5.140625" style="48" customWidth="1"/>
    <col min="12295" max="12295" width="1.42578125" style="48" customWidth="1"/>
    <col min="12296" max="12298" width="5.140625" style="48" customWidth="1"/>
    <col min="12299" max="12299" width="1.42578125" style="48" customWidth="1"/>
    <col min="12300" max="12302" width="5.140625" style="48" customWidth="1"/>
    <col min="12303" max="12303" width="1.42578125" style="48" customWidth="1"/>
    <col min="12304" max="12306" width="5.140625" style="48" customWidth="1"/>
    <col min="12307" max="12542" width="11.42578125" style="48"/>
    <col min="12543" max="12543" width="13.7109375" style="48" customWidth="1"/>
    <col min="12544" max="12546" width="6.140625" style="48" customWidth="1"/>
    <col min="12547" max="12547" width="1.42578125" style="48" customWidth="1"/>
    <col min="12548" max="12550" width="5.140625" style="48" customWidth="1"/>
    <col min="12551" max="12551" width="1.42578125" style="48" customWidth="1"/>
    <col min="12552" max="12554" width="5.140625" style="48" customWidth="1"/>
    <col min="12555" max="12555" width="1.42578125" style="48" customWidth="1"/>
    <col min="12556" max="12558" width="5.140625" style="48" customWidth="1"/>
    <col min="12559" max="12559" width="1.42578125" style="48" customWidth="1"/>
    <col min="12560" max="12562" width="5.140625" style="48" customWidth="1"/>
    <col min="12563" max="12798" width="11.42578125" style="48"/>
    <col min="12799" max="12799" width="13.7109375" style="48" customWidth="1"/>
    <col min="12800" max="12802" width="6.140625" style="48" customWidth="1"/>
    <col min="12803" max="12803" width="1.42578125" style="48" customWidth="1"/>
    <col min="12804" max="12806" width="5.140625" style="48" customWidth="1"/>
    <col min="12807" max="12807" width="1.42578125" style="48" customWidth="1"/>
    <col min="12808" max="12810" width="5.140625" style="48" customWidth="1"/>
    <col min="12811" max="12811" width="1.42578125" style="48" customWidth="1"/>
    <col min="12812" max="12814" width="5.140625" style="48" customWidth="1"/>
    <col min="12815" max="12815" width="1.42578125" style="48" customWidth="1"/>
    <col min="12816" max="12818" width="5.140625" style="48" customWidth="1"/>
    <col min="12819" max="13054" width="11.42578125" style="48"/>
    <col min="13055" max="13055" width="13.7109375" style="48" customWidth="1"/>
    <col min="13056" max="13058" width="6.140625" style="48" customWidth="1"/>
    <col min="13059" max="13059" width="1.42578125" style="48" customWidth="1"/>
    <col min="13060" max="13062" width="5.140625" style="48" customWidth="1"/>
    <col min="13063" max="13063" width="1.42578125" style="48" customWidth="1"/>
    <col min="13064" max="13066" width="5.140625" style="48" customWidth="1"/>
    <col min="13067" max="13067" width="1.42578125" style="48" customWidth="1"/>
    <col min="13068" max="13070" width="5.140625" style="48" customWidth="1"/>
    <col min="13071" max="13071" width="1.42578125" style="48" customWidth="1"/>
    <col min="13072" max="13074" width="5.140625" style="48" customWidth="1"/>
    <col min="13075" max="13310" width="11.42578125" style="48"/>
    <col min="13311" max="13311" width="13.7109375" style="48" customWidth="1"/>
    <col min="13312" max="13314" width="6.140625" style="48" customWidth="1"/>
    <col min="13315" max="13315" width="1.42578125" style="48" customWidth="1"/>
    <col min="13316" max="13318" width="5.140625" style="48" customWidth="1"/>
    <col min="13319" max="13319" width="1.42578125" style="48" customWidth="1"/>
    <col min="13320" max="13322" width="5.140625" style="48" customWidth="1"/>
    <col min="13323" max="13323" width="1.42578125" style="48" customWidth="1"/>
    <col min="13324" max="13326" width="5.140625" style="48" customWidth="1"/>
    <col min="13327" max="13327" width="1.42578125" style="48" customWidth="1"/>
    <col min="13328" max="13330" width="5.140625" style="48" customWidth="1"/>
    <col min="13331" max="13566" width="11.42578125" style="48"/>
    <col min="13567" max="13567" width="13.7109375" style="48" customWidth="1"/>
    <col min="13568" max="13570" width="6.140625" style="48" customWidth="1"/>
    <col min="13571" max="13571" width="1.42578125" style="48" customWidth="1"/>
    <col min="13572" max="13574" width="5.140625" style="48" customWidth="1"/>
    <col min="13575" max="13575" width="1.42578125" style="48" customWidth="1"/>
    <col min="13576" max="13578" width="5.140625" style="48" customWidth="1"/>
    <col min="13579" max="13579" width="1.42578125" style="48" customWidth="1"/>
    <col min="13580" max="13582" width="5.140625" style="48" customWidth="1"/>
    <col min="13583" max="13583" width="1.42578125" style="48" customWidth="1"/>
    <col min="13584" max="13586" width="5.140625" style="48" customWidth="1"/>
    <col min="13587" max="13822" width="11.42578125" style="48"/>
    <col min="13823" max="13823" width="13.7109375" style="48" customWidth="1"/>
    <col min="13824" max="13826" width="6.140625" style="48" customWidth="1"/>
    <col min="13827" max="13827" width="1.42578125" style="48" customWidth="1"/>
    <col min="13828" max="13830" width="5.140625" style="48" customWidth="1"/>
    <col min="13831" max="13831" width="1.42578125" style="48" customWidth="1"/>
    <col min="13832" max="13834" width="5.140625" style="48" customWidth="1"/>
    <col min="13835" max="13835" width="1.42578125" style="48" customWidth="1"/>
    <col min="13836" max="13838" width="5.140625" style="48" customWidth="1"/>
    <col min="13839" max="13839" width="1.42578125" style="48" customWidth="1"/>
    <col min="13840" max="13842" width="5.140625" style="48" customWidth="1"/>
    <col min="13843" max="14078" width="11.42578125" style="48"/>
    <col min="14079" max="14079" width="13.7109375" style="48" customWidth="1"/>
    <col min="14080" max="14082" width="6.140625" style="48" customWidth="1"/>
    <col min="14083" max="14083" width="1.42578125" style="48" customWidth="1"/>
    <col min="14084" max="14086" width="5.140625" style="48" customWidth="1"/>
    <col min="14087" max="14087" width="1.42578125" style="48" customWidth="1"/>
    <col min="14088" max="14090" width="5.140625" style="48" customWidth="1"/>
    <col min="14091" max="14091" width="1.42578125" style="48" customWidth="1"/>
    <col min="14092" max="14094" width="5.140625" style="48" customWidth="1"/>
    <col min="14095" max="14095" width="1.42578125" style="48" customWidth="1"/>
    <col min="14096" max="14098" width="5.140625" style="48" customWidth="1"/>
    <col min="14099" max="14334" width="11.42578125" style="48"/>
    <col min="14335" max="14335" width="13.7109375" style="48" customWidth="1"/>
    <col min="14336" max="14338" width="6.140625" style="48" customWidth="1"/>
    <col min="14339" max="14339" width="1.42578125" style="48" customWidth="1"/>
    <col min="14340" max="14342" width="5.140625" style="48" customWidth="1"/>
    <col min="14343" max="14343" width="1.42578125" style="48" customWidth="1"/>
    <col min="14344" max="14346" width="5.140625" style="48" customWidth="1"/>
    <col min="14347" max="14347" width="1.42578125" style="48" customWidth="1"/>
    <col min="14348" max="14350" width="5.140625" style="48" customWidth="1"/>
    <col min="14351" max="14351" width="1.42578125" style="48" customWidth="1"/>
    <col min="14352" max="14354" width="5.140625" style="48" customWidth="1"/>
    <col min="14355" max="14590" width="11.42578125" style="48"/>
    <col min="14591" max="14591" width="13.7109375" style="48" customWidth="1"/>
    <col min="14592" max="14594" width="6.140625" style="48" customWidth="1"/>
    <col min="14595" max="14595" width="1.42578125" style="48" customWidth="1"/>
    <col min="14596" max="14598" width="5.140625" style="48" customWidth="1"/>
    <col min="14599" max="14599" width="1.42578125" style="48" customWidth="1"/>
    <col min="14600" max="14602" width="5.140625" style="48" customWidth="1"/>
    <col min="14603" max="14603" width="1.42578125" style="48" customWidth="1"/>
    <col min="14604" max="14606" width="5.140625" style="48" customWidth="1"/>
    <col min="14607" max="14607" width="1.42578125" style="48" customWidth="1"/>
    <col min="14608" max="14610" width="5.140625" style="48" customWidth="1"/>
    <col min="14611" max="14846" width="11.42578125" style="48"/>
    <col min="14847" max="14847" width="13.7109375" style="48" customWidth="1"/>
    <col min="14848" max="14850" width="6.140625" style="48" customWidth="1"/>
    <col min="14851" max="14851" width="1.42578125" style="48" customWidth="1"/>
    <col min="14852" max="14854" width="5.140625" style="48" customWidth="1"/>
    <col min="14855" max="14855" width="1.42578125" style="48" customWidth="1"/>
    <col min="14856" max="14858" width="5.140625" style="48" customWidth="1"/>
    <col min="14859" max="14859" width="1.42578125" style="48" customWidth="1"/>
    <col min="14860" max="14862" width="5.140625" style="48" customWidth="1"/>
    <col min="14863" max="14863" width="1.42578125" style="48" customWidth="1"/>
    <col min="14864" max="14866" width="5.140625" style="48" customWidth="1"/>
    <col min="14867" max="15102" width="11.42578125" style="48"/>
    <col min="15103" max="15103" width="13.7109375" style="48" customWidth="1"/>
    <col min="15104" max="15106" width="6.140625" style="48" customWidth="1"/>
    <col min="15107" max="15107" width="1.42578125" style="48" customWidth="1"/>
    <col min="15108" max="15110" width="5.140625" style="48" customWidth="1"/>
    <col min="15111" max="15111" width="1.42578125" style="48" customWidth="1"/>
    <col min="15112" max="15114" width="5.140625" style="48" customWidth="1"/>
    <col min="15115" max="15115" width="1.42578125" style="48" customWidth="1"/>
    <col min="15116" max="15118" width="5.140625" style="48" customWidth="1"/>
    <col min="15119" max="15119" width="1.42578125" style="48" customWidth="1"/>
    <col min="15120" max="15122" width="5.140625" style="48" customWidth="1"/>
    <col min="15123" max="15358" width="11.42578125" style="48"/>
    <col min="15359" max="15359" width="13.7109375" style="48" customWidth="1"/>
    <col min="15360" max="15362" width="6.140625" style="48" customWidth="1"/>
    <col min="15363" max="15363" width="1.42578125" style="48" customWidth="1"/>
    <col min="15364" max="15366" width="5.140625" style="48" customWidth="1"/>
    <col min="15367" max="15367" width="1.42578125" style="48" customWidth="1"/>
    <col min="15368" max="15370" width="5.140625" style="48" customWidth="1"/>
    <col min="15371" max="15371" width="1.42578125" style="48" customWidth="1"/>
    <col min="15372" max="15374" width="5.140625" style="48" customWidth="1"/>
    <col min="15375" max="15375" width="1.42578125" style="48" customWidth="1"/>
    <col min="15376" max="15378" width="5.140625" style="48" customWidth="1"/>
    <col min="15379" max="15614" width="11.42578125" style="48"/>
    <col min="15615" max="15615" width="13.7109375" style="48" customWidth="1"/>
    <col min="15616" max="15618" width="6.140625" style="48" customWidth="1"/>
    <col min="15619" max="15619" width="1.42578125" style="48" customWidth="1"/>
    <col min="15620" max="15622" width="5.140625" style="48" customWidth="1"/>
    <col min="15623" max="15623" width="1.42578125" style="48" customWidth="1"/>
    <col min="15624" max="15626" width="5.140625" style="48" customWidth="1"/>
    <col min="15627" max="15627" width="1.42578125" style="48" customWidth="1"/>
    <col min="15628" max="15630" width="5.140625" style="48" customWidth="1"/>
    <col min="15631" max="15631" width="1.42578125" style="48" customWidth="1"/>
    <col min="15632" max="15634" width="5.140625" style="48" customWidth="1"/>
    <col min="15635" max="15870" width="11.42578125" style="48"/>
    <col min="15871" max="15871" width="13.7109375" style="48" customWidth="1"/>
    <col min="15872" max="15874" width="6.140625" style="48" customWidth="1"/>
    <col min="15875" max="15875" width="1.42578125" style="48" customWidth="1"/>
    <col min="15876" max="15878" width="5.140625" style="48" customWidth="1"/>
    <col min="15879" max="15879" width="1.42578125" style="48" customWidth="1"/>
    <col min="15880" max="15882" width="5.140625" style="48" customWidth="1"/>
    <col min="15883" max="15883" width="1.42578125" style="48" customWidth="1"/>
    <col min="15884" max="15886" width="5.140625" style="48" customWidth="1"/>
    <col min="15887" max="15887" width="1.42578125" style="48" customWidth="1"/>
    <col min="15888" max="15890" width="5.140625" style="48" customWidth="1"/>
    <col min="15891" max="16126" width="11.42578125" style="48"/>
    <col min="16127" max="16127" width="13.7109375" style="48" customWidth="1"/>
    <col min="16128" max="16130" width="6.140625" style="48" customWidth="1"/>
    <col min="16131" max="16131" width="1.42578125" style="48" customWidth="1"/>
    <col min="16132" max="16134" width="5.140625" style="48" customWidth="1"/>
    <col min="16135" max="16135" width="1.42578125" style="48" customWidth="1"/>
    <col min="16136" max="16138" width="5.140625" style="48" customWidth="1"/>
    <col min="16139" max="16139" width="1.42578125" style="48" customWidth="1"/>
    <col min="16140" max="16142" width="5.140625" style="48" customWidth="1"/>
    <col min="16143" max="16143" width="1.42578125" style="48" customWidth="1"/>
    <col min="16144" max="16146" width="5.140625" style="48" customWidth="1"/>
    <col min="16147" max="16384" width="11.42578125" style="48"/>
  </cols>
  <sheetData>
    <row r="1" spans="1:22" ht="15" customHeight="1" x14ac:dyDescent="0.25">
      <c r="A1" s="265" t="s">
        <v>206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53"/>
      <c r="V1" s="53"/>
    </row>
    <row r="2" spans="1:22" ht="15" customHeight="1" x14ac:dyDescent="0.25">
      <c r="A2" s="266" t="s">
        <v>78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47" t="s">
        <v>262</v>
      </c>
      <c r="V2" s="247"/>
    </row>
    <row r="3" spans="1:22" ht="15" customHeight="1" x14ac:dyDescent="0.25">
      <c r="A3" s="265" t="s">
        <v>204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47"/>
      <c r="V3" s="247"/>
    </row>
    <row r="4" spans="1:22" ht="15" customHeight="1" x14ac:dyDescent="0.25">
      <c r="A4" s="266" t="s">
        <v>195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53"/>
      <c r="V4" s="53"/>
    </row>
    <row r="5" spans="1:22" ht="15" customHeight="1" x14ac:dyDescent="0.25">
      <c r="A5" s="265" t="s">
        <v>185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53"/>
      <c r="V5" s="53"/>
    </row>
    <row r="6" spans="1:22" ht="15" customHeight="1" x14ac:dyDescent="0.25">
      <c r="A6" s="266" t="s">
        <v>399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</row>
    <row r="7" spans="1:22" ht="15" customHeight="1" x14ac:dyDescent="0.25">
      <c r="A7" s="47"/>
      <c r="B7" s="119"/>
      <c r="C7" s="47"/>
      <c r="D7" s="47"/>
      <c r="E7" s="47"/>
      <c r="F7" s="54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</row>
    <row r="8" spans="1:22" ht="15" customHeight="1" x14ac:dyDescent="0.25">
      <c r="A8" s="259" t="s">
        <v>192</v>
      </c>
      <c r="B8" s="256" t="s">
        <v>8</v>
      </c>
      <c r="C8" s="256" t="s">
        <v>193</v>
      </c>
      <c r="D8" s="256"/>
      <c r="E8" s="111"/>
      <c r="F8" s="256" t="s">
        <v>20</v>
      </c>
      <c r="G8" s="256"/>
      <c r="H8" s="256"/>
      <c r="I8" s="111"/>
      <c r="J8" s="256" t="s">
        <v>21</v>
      </c>
      <c r="K8" s="256"/>
      <c r="L8" s="256"/>
      <c r="M8" s="111"/>
      <c r="N8" s="256" t="s">
        <v>22</v>
      </c>
      <c r="O8" s="256"/>
      <c r="P8" s="256"/>
      <c r="Q8" s="111"/>
      <c r="R8" s="256" t="s">
        <v>23</v>
      </c>
      <c r="S8" s="256"/>
      <c r="T8" s="256"/>
    </row>
    <row r="9" spans="1:22" ht="15" customHeight="1" x14ac:dyDescent="0.25">
      <c r="A9" s="259"/>
      <c r="B9" s="112" t="s">
        <v>38</v>
      </c>
      <c r="C9" s="112" t="s">
        <v>39</v>
      </c>
      <c r="D9" s="112" t="s">
        <v>40</v>
      </c>
      <c r="E9" s="111"/>
      <c r="F9" s="112" t="s">
        <v>38</v>
      </c>
      <c r="G9" s="112" t="s">
        <v>39</v>
      </c>
      <c r="H9" s="112" t="s">
        <v>40</v>
      </c>
      <c r="I9" s="111"/>
      <c r="J9" s="112" t="s">
        <v>38</v>
      </c>
      <c r="K9" s="112" t="s">
        <v>39</v>
      </c>
      <c r="L9" s="112" t="s">
        <v>40</v>
      </c>
      <c r="M9" s="111"/>
      <c r="N9" s="112" t="s">
        <v>38</v>
      </c>
      <c r="O9" s="112" t="s">
        <v>39</v>
      </c>
      <c r="P9" s="112" t="s">
        <v>40</v>
      </c>
      <c r="Q9" s="111"/>
      <c r="R9" s="112" t="s">
        <v>38</v>
      </c>
      <c r="S9" s="112" t="s">
        <v>39</v>
      </c>
      <c r="T9" s="112" t="s">
        <v>40</v>
      </c>
    </row>
    <row r="10" spans="1:22" ht="15" customHeight="1" x14ac:dyDescent="0.25">
      <c r="A10" s="267" t="s">
        <v>4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</row>
    <row r="11" spans="1:22" ht="15" customHeight="1" x14ac:dyDescent="0.25">
      <c r="A11" s="52"/>
      <c r="B11" s="58"/>
      <c r="C11" s="58"/>
      <c r="D11" s="58"/>
      <c r="E11" s="50"/>
      <c r="F11" s="58"/>
      <c r="G11" s="58"/>
      <c r="H11" s="58"/>
      <c r="I11" s="50"/>
      <c r="J11" s="58"/>
      <c r="K11" s="58"/>
      <c r="L11" s="58"/>
      <c r="M11" s="50"/>
      <c r="N11" s="58"/>
      <c r="O11" s="58"/>
      <c r="P11" s="58"/>
      <c r="Q11" s="50"/>
      <c r="R11" s="58"/>
      <c r="S11" s="58"/>
      <c r="T11" s="58"/>
    </row>
    <row r="12" spans="1:22" s="77" customFormat="1" ht="15" customHeight="1" x14ac:dyDescent="0.25">
      <c r="A12" s="51" t="s">
        <v>8</v>
      </c>
      <c r="B12" s="61">
        <f>SUM(B14:B16)</f>
        <v>225</v>
      </c>
      <c r="C12" s="61">
        <f>SUM(C14:C16)</f>
        <v>53</v>
      </c>
      <c r="D12" s="61">
        <f>SUM(D14:D16)</f>
        <v>172</v>
      </c>
      <c r="E12" s="61"/>
      <c r="F12" s="61">
        <f>SUM(F14:F16)</f>
        <v>41</v>
      </c>
      <c r="G12" s="61">
        <f>SUM(G14:G16)</f>
        <v>7</v>
      </c>
      <c r="H12" s="61">
        <f>SUM(H14:H16)</f>
        <v>34</v>
      </c>
      <c r="I12" s="61"/>
      <c r="J12" s="61">
        <f>SUM(J14:J16)</f>
        <v>60</v>
      </c>
      <c r="K12" s="61">
        <f>SUM(K14:K16)</f>
        <v>18</v>
      </c>
      <c r="L12" s="61">
        <f>SUM(L14:L16)</f>
        <v>42</v>
      </c>
      <c r="M12" s="61"/>
      <c r="N12" s="61">
        <f>SUM(N14:N16)</f>
        <v>47</v>
      </c>
      <c r="O12" s="61">
        <f>SUM(O14:O16)</f>
        <v>9</v>
      </c>
      <c r="P12" s="61">
        <f>SUM(P14:P16)</f>
        <v>38</v>
      </c>
      <c r="Q12" s="61"/>
      <c r="R12" s="61">
        <f>SUM(R14:R16)</f>
        <v>77</v>
      </c>
      <c r="S12" s="61">
        <f>SUM(S14:S16)</f>
        <v>19</v>
      </c>
      <c r="T12" s="61">
        <f>SUM(T14:T16)</f>
        <v>58</v>
      </c>
    </row>
    <row r="13" spans="1:22" ht="15" customHeight="1" x14ac:dyDescent="0.25">
      <c r="A13" s="5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</row>
    <row r="14" spans="1:22" ht="15" customHeight="1" x14ac:dyDescent="0.25">
      <c r="A14" s="56" t="s">
        <v>77</v>
      </c>
      <c r="B14" s="37">
        <v>45</v>
      </c>
      <c r="C14" s="37">
        <v>13</v>
      </c>
      <c r="D14" s="37">
        <v>32</v>
      </c>
      <c r="E14" s="37"/>
      <c r="F14" s="37">
        <v>8</v>
      </c>
      <c r="G14" s="37">
        <v>3</v>
      </c>
      <c r="H14" s="37">
        <f>+F14-G14</f>
        <v>5</v>
      </c>
      <c r="I14" s="37"/>
      <c r="J14" s="63">
        <v>10</v>
      </c>
      <c r="K14" s="63">
        <v>4</v>
      </c>
      <c r="L14" s="37">
        <f>+J14-K14</f>
        <v>6</v>
      </c>
      <c r="M14" s="37"/>
      <c r="N14" s="63">
        <v>9</v>
      </c>
      <c r="O14" s="63">
        <v>0</v>
      </c>
      <c r="P14" s="37">
        <f>+N14-O14</f>
        <v>9</v>
      </c>
      <c r="Q14" s="37"/>
      <c r="R14" s="63">
        <v>18</v>
      </c>
      <c r="S14" s="63">
        <v>6</v>
      </c>
      <c r="T14" s="37">
        <f>+R14-S14</f>
        <v>12</v>
      </c>
    </row>
    <row r="15" spans="1:22" ht="15" customHeight="1" x14ac:dyDescent="0.25">
      <c r="A15" s="78" t="s">
        <v>58</v>
      </c>
      <c r="B15" s="37">
        <v>94</v>
      </c>
      <c r="C15" s="37">
        <v>18</v>
      </c>
      <c r="D15" s="37">
        <v>76</v>
      </c>
      <c r="E15" s="37"/>
      <c r="F15" s="37">
        <v>23</v>
      </c>
      <c r="G15" s="37">
        <v>2</v>
      </c>
      <c r="H15" s="37">
        <f t="shared" ref="H15:H16" si="0">+F15-G15</f>
        <v>21</v>
      </c>
      <c r="I15" s="37"/>
      <c r="J15" s="37">
        <v>33</v>
      </c>
      <c r="K15" s="37">
        <v>9</v>
      </c>
      <c r="L15" s="37">
        <f t="shared" ref="L15:L16" si="1">+J15-K15</f>
        <v>24</v>
      </c>
      <c r="M15" s="37"/>
      <c r="N15" s="37">
        <v>18</v>
      </c>
      <c r="O15" s="37">
        <v>3</v>
      </c>
      <c r="P15" s="37">
        <f t="shared" ref="P15:P16" si="2">+N15-O15</f>
        <v>15</v>
      </c>
      <c r="Q15" s="37"/>
      <c r="R15" s="37">
        <v>20</v>
      </c>
      <c r="S15" s="37">
        <v>4</v>
      </c>
      <c r="T15" s="37">
        <f t="shared" ref="T15:T16" si="3">+R15-S15</f>
        <v>16</v>
      </c>
    </row>
    <row r="16" spans="1:22" s="47" customFormat="1" ht="15" customHeight="1" x14ac:dyDescent="0.25">
      <c r="A16" s="53" t="s">
        <v>60</v>
      </c>
      <c r="B16" s="37">
        <v>86</v>
      </c>
      <c r="C16" s="37">
        <v>22</v>
      </c>
      <c r="D16" s="37">
        <v>64</v>
      </c>
      <c r="E16" s="37"/>
      <c r="F16" s="37">
        <v>10</v>
      </c>
      <c r="G16" s="37">
        <v>2</v>
      </c>
      <c r="H16" s="37">
        <f t="shared" si="0"/>
        <v>8</v>
      </c>
      <c r="I16" s="37"/>
      <c r="J16" s="37">
        <v>17</v>
      </c>
      <c r="K16" s="37">
        <v>5</v>
      </c>
      <c r="L16" s="37">
        <f t="shared" si="1"/>
        <v>12</v>
      </c>
      <c r="M16" s="37"/>
      <c r="N16" s="37">
        <v>20</v>
      </c>
      <c r="O16" s="37">
        <v>6</v>
      </c>
      <c r="P16" s="37">
        <f t="shared" si="2"/>
        <v>14</v>
      </c>
      <c r="Q16" s="37"/>
      <c r="R16" s="37">
        <v>39</v>
      </c>
      <c r="S16" s="37">
        <v>9</v>
      </c>
      <c r="T16" s="37">
        <f t="shared" si="3"/>
        <v>30</v>
      </c>
    </row>
    <row r="17" spans="1:28" ht="15" customHeight="1" x14ac:dyDescent="0.25">
      <c r="A17" s="73"/>
      <c r="B17" s="55"/>
      <c r="C17" s="55"/>
      <c r="D17" s="55"/>
      <c r="E17" s="55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8" ht="15" customHeight="1" x14ac:dyDescent="0.25">
      <c r="A18" s="267" t="s">
        <v>475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</row>
    <row r="19" spans="1:28" ht="15" customHeight="1" x14ac:dyDescent="0.25">
      <c r="A19" s="73"/>
      <c r="B19" s="55"/>
      <c r="C19" s="55"/>
      <c r="D19" s="55"/>
      <c r="E19" s="55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8" s="77" customFormat="1" ht="15" customHeight="1" x14ac:dyDescent="0.25">
      <c r="A20" s="50" t="s">
        <v>8</v>
      </c>
      <c r="B20" s="115">
        <f>+B12/(B12+'C28'!B12+'C25'!B11)*100</f>
        <v>38.527397260273972</v>
      </c>
      <c r="C20" s="115">
        <f>+C12/(C12+'C28'!C12+'C25'!C11)*100</f>
        <v>30.813953488372093</v>
      </c>
      <c r="D20" s="115">
        <f>+D12/(D12+'C28'!D12+'C25'!D11)*100</f>
        <v>41.747572815533978</v>
      </c>
      <c r="E20" s="115"/>
      <c r="F20" s="115">
        <f>+F12/(F12+'C28'!F12+'C25'!F11)*100</f>
        <v>32.03125</v>
      </c>
      <c r="G20" s="115">
        <f>+G12/(G12+'C28'!G12+'C25'!G11)*100</f>
        <v>21.875</v>
      </c>
      <c r="H20" s="115">
        <f>+H12/(H12+'C28'!H12+'C25'!H11)*100</f>
        <v>35.416666666666671</v>
      </c>
      <c r="I20" s="144"/>
      <c r="J20" s="115">
        <f>+J12/(J12+'C28'!J12+'C25'!J11)*100</f>
        <v>38.461538461538467</v>
      </c>
      <c r="K20" s="115">
        <f>+K12/(K12+'C28'!K12+'C25'!K11)*100</f>
        <v>34.615384615384613</v>
      </c>
      <c r="L20" s="115">
        <f>+L12/(L12+'C28'!L12+'C25'!L11)*100</f>
        <v>40.384615384615387</v>
      </c>
      <c r="M20" s="144"/>
      <c r="N20" s="115">
        <f>+N12/(N12+'C28'!N12+'C25'!N11)*100</f>
        <v>34.558823529411761</v>
      </c>
      <c r="O20" s="115">
        <f>+O12/(O12+'C28'!O12+'C25'!O11)*100</f>
        <v>20.454545454545457</v>
      </c>
      <c r="P20" s="115">
        <f>+P12/(P12+'C28'!P12+'C25'!P11)*100</f>
        <v>41.304347826086953</v>
      </c>
      <c r="Q20" s="144"/>
      <c r="R20" s="115">
        <f>+R12/(R12+'C28'!R12+'C25'!R11)*100</f>
        <v>46.951219512195117</v>
      </c>
      <c r="S20" s="115">
        <f>+S12/(S12+'C28'!S12+'C25'!S11)*100</f>
        <v>43.18181818181818</v>
      </c>
      <c r="T20" s="115">
        <f>+T12/(T12+'C28'!T12+'C25'!T11)*100</f>
        <v>48.333333333333336</v>
      </c>
    </row>
    <row r="21" spans="1:28" ht="15" customHeight="1" x14ac:dyDescent="0.25">
      <c r="A21" s="54"/>
      <c r="B21" s="116"/>
      <c r="C21" s="116"/>
      <c r="D21" s="116"/>
      <c r="E21" s="116"/>
      <c r="F21" s="116"/>
      <c r="G21" s="116"/>
      <c r="H21" s="116"/>
      <c r="I21" s="114"/>
      <c r="J21" s="116"/>
      <c r="K21" s="116"/>
      <c r="L21" s="116"/>
      <c r="M21" s="114"/>
      <c r="N21" s="116"/>
      <c r="O21" s="116"/>
      <c r="P21" s="116"/>
      <c r="Q21" s="114"/>
      <c r="R21" s="116"/>
      <c r="S21" s="116"/>
      <c r="T21" s="116"/>
    </row>
    <row r="22" spans="1:28" ht="15" customHeight="1" x14ac:dyDescent="0.25">
      <c r="A22" s="79" t="s">
        <v>77</v>
      </c>
      <c r="B22" s="116">
        <f>+B14/(B14+'C28'!B14+'C25'!B13)*100</f>
        <v>16.666666666666664</v>
      </c>
      <c r="C22" s="116">
        <f>+C14/(C14+'C28'!C14+'C25'!C13)*100</f>
        <v>19.696969696969695</v>
      </c>
      <c r="D22" s="116">
        <f>+D14/(D14+'C28'!D14+'C25'!D13)*100</f>
        <v>15.686274509803921</v>
      </c>
      <c r="E22" s="116"/>
      <c r="F22" s="116">
        <f>+F14/(F14+'C28'!F14+'C25'!F13)*100</f>
        <v>16.326530612244898</v>
      </c>
      <c r="G22" s="116">
        <f>+G14/(G14+'C28'!G14+'C25'!G13)*100</f>
        <v>30</v>
      </c>
      <c r="H22" s="116">
        <f>+H14/(H14+'C28'!H14+'C25'!H13)*100</f>
        <v>12.820512820512819</v>
      </c>
      <c r="I22" s="101"/>
      <c r="J22" s="116">
        <f>+J14/(J14+'C28'!J14+'C25'!J13)*100</f>
        <v>14.285714285714285</v>
      </c>
      <c r="K22" s="116">
        <f>+K14/(K14+'C28'!K14+'C25'!K13)*100</f>
        <v>18.181818181818183</v>
      </c>
      <c r="L22" s="116">
        <f>+L14/(L14+'C28'!L14+'C25'!L13)*100</f>
        <v>12.5</v>
      </c>
      <c r="M22" s="101"/>
      <c r="N22" s="116">
        <f>+N14/(N14+'C28'!N14+'C25'!N13)*100</f>
        <v>16.071428571428573</v>
      </c>
      <c r="O22" s="116">
        <v>0</v>
      </c>
      <c r="P22" s="116">
        <f>+P14/(P14+'C28'!P14+'C25'!P13)*100</f>
        <v>19.148936170212767</v>
      </c>
      <c r="Q22" s="101"/>
      <c r="R22" s="116">
        <f>+R14/(R14+'C28'!R14+'C25'!R13)*100</f>
        <v>18.947368421052634</v>
      </c>
      <c r="S22" s="116">
        <f>+S14/(S14+'C28'!S14+'C25'!S13)*100</f>
        <v>24</v>
      </c>
      <c r="T22" s="116">
        <f>+T14/(T14+'C28'!T14+'C25'!T13)*100</f>
        <v>17.142857142857142</v>
      </c>
    </row>
    <row r="23" spans="1:28" ht="15" customHeight="1" x14ac:dyDescent="0.25">
      <c r="A23" s="80" t="s">
        <v>58</v>
      </c>
      <c r="B23" s="116">
        <f>+B15/(B15+'C28'!B15+'C25'!B14)*100</f>
        <v>51.933701657458563</v>
      </c>
      <c r="C23" s="116">
        <f>+C15/(C15+'C28'!C15+'C25'!C14)*100</f>
        <v>30</v>
      </c>
      <c r="D23" s="116">
        <f>+D15/(D15+'C28'!D15+'C25'!D14)*100</f>
        <v>62.809917355371901</v>
      </c>
      <c r="E23" s="116"/>
      <c r="F23" s="116">
        <f>+F15/(F15+'C28'!F15+'C25'!F14)*100</f>
        <v>43.39622641509434</v>
      </c>
      <c r="G23" s="116">
        <f>+G15/(G15+'C28'!G15+'C25'!G14)*100</f>
        <v>15.384615384615385</v>
      </c>
      <c r="H23" s="116">
        <f>+H15/(H15+'C28'!H15+'C25'!H14)*100</f>
        <v>52.5</v>
      </c>
      <c r="I23" s="101"/>
      <c r="J23" s="116">
        <f>+J15/(J15+'C28'!J15+'C25'!J14)*100</f>
        <v>61.111111111111114</v>
      </c>
      <c r="K23" s="116">
        <f>+K15/(K15+'C28'!K15+'C25'!K14)*100</f>
        <v>47.368421052631575</v>
      </c>
      <c r="L23" s="116">
        <f>+L15/(L15+'C28'!L15+'C25'!L14)*100</f>
        <v>68.571428571428569</v>
      </c>
      <c r="M23" s="101"/>
      <c r="N23" s="116">
        <f>+N15/(N15+'C28'!N15+'C25'!N14)*100</f>
        <v>36.734693877551024</v>
      </c>
      <c r="O23" s="116">
        <f>+O15/(O15+'C28'!O15+'C25'!O14)*100</f>
        <v>14.285714285714285</v>
      </c>
      <c r="P23" s="116">
        <f>+P15/(P15+'C28'!P15+'C25'!P14)*100</f>
        <v>53.571428571428569</v>
      </c>
      <c r="Q23" s="101"/>
      <c r="R23" s="116">
        <f>+R15/(R15+'C28'!R15+'C25'!R14)*100</f>
        <v>80</v>
      </c>
      <c r="S23" s="116">
        <f>+S15/(S15+'C28'!S15+'C25'!S14)*100</f>
        <v>57.142857142857139</v>
      </c>
      <c r="T23" s="116">
        <f>+T15/(T15+'C28'!T15+'C25'!T14)*100</f>
        <v>88.888888888888886</v>
      </c>
    </row>
    <row r="24" spans="1:28" ht="15" customHeight="1" thickBot="1" x14ac:dyDescent="0.3">
      <c r="A24" s="49" t="s">
        <v>60</v>
      </c>
      <c r="B24" s="118">
        <f>+B16/(B16+'C28'!B16+'C25'!B15)*100</f>
        <v>64.661654135338338</v>
      </c>
      <c r="C24" s="118">
        <f>+C16/(C16+'C28'!C16+'C25'!C15)*100</f>
        <v>47.826086956521742</v>
      </c>
      <c r="D24" s="118">
        <f>+D16/(D16+'C28'!D16+'C25'!D15)*100</f>
        <v>73.563218390804593</v>
      </c>
      <c r="E24" s="118"/>
      <c r="F24" s="118">
        <f>+F16/(F16+'C28'!F16+'C25'!F15)*100</f>
        <v>38.461538461538467</v>
      </c>
      <c r="G24" s="118">
        <f>+G16/(G16+'C28'!G16+'C25'!G15)*100</f>
        <v>22.222222222222221</v>
      </c>
      <c r="H24" s="118">
        <f>+H16/(H16+'C28'!H16+'C25'!H15)*100</f>
        <v>47.058823529411761</v>
      </c>
      <c r="I24" s="102"/>
      <c r="J24" s="118">
        <f>+J16/(J16+'C28'!J16+'C25'!J15)*100</f>
        <v>53.125</v>
      </c>
      <c r="K24" s="118">
        <f>+K16/(K16+'C28'!K16+'C25'!K15)*100</f>
        <v>45.454545454545453</v>
      </c>
      <c r="L24" s="118">
        <f>+L16/(L16+'C28'!L16+'C25'!L15)*100</f>
        <v>57.142857142857139</v>
      </c>
      <c r="M24" s="102"/>
      <c r="N24" s="118">
        <f>+N16/(N16+'C28'!N16+'C25'!N15)*100</f>
        <v>64.516129032258064</v>
      </c>
      <c r="O24" s="118">
        <f>+O16/(O16+'C28'!O16+'C25'!O15)*100</f>
        <v>42.857142857142854</v>
      </c>
      <c r="P24" s="118">
        <f>+P16/(P16+'C28'!P16+'C25'!P15)*100</f>
        <v>82.35294117647058</v>
      </c>
      <c r="Q24" s="102"/>
      <c r="R24" s="118">
        <f>+R16/(R16+'C28'!R16+'C25'!R15)*100</f>
        <v>88.63636363636364</v>
      </c>
      <c r="S24" s="118">
        <f>+S16/(S16+'C28'!S16+'C25'!S15)*100</f>
        <v>75</v>
      </c>
      <c r="T24" s="118">
        <f>+T16/(T16+'C28'!T16+'C25'!T15)*100</f>
        <v>93.75</v>
      </c>
      <c r="U24" s="47"/>
      <c r="V24" s="47"/>
      <c r="W24" s="47"/>
      <c r="X24" s="47"/>
      <c r="Y24" s="47"/>
      <c r="Z24" s="47"/>
      <c r="AA24" s="47"/>
      <c r="AB24" s="47"/>
    </row>
    <row r="25" spans="1:28" ht="15" customHeight="1" x14ac:dyDescent="0.25">
      <c r="A25" s="269" t="s">
        <v>472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145"/>
      <c r="V25" s="145"/>
      <c r="W25" s="145"/>
      <c r="X25" s="145"/>
      <c r="Y25" s="145"/>
      <c r="Z25" s="145"/>
      <c r="AA25" s="47"/>
      <c r="AB25" s="47"/>
    </row>
    <row r="26" spans="1:28" ht="15" customHeight="1" x14ac:dyDescent="0.25">
      <c r="A26" s="270" t="s">
        <v>467</v>
      </c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145"/>
      <c r="V26" s="145"/>
      <c r="W26" s="145"/>
      <c r="X26" s="145"/>
      <c r="Y26" s="145"/>
      <c r="Z26" s="145"/>
      <c r="AA26" s="47"/>
      <c r="AB26" s="47"/>
    </row>
    <row r="27" spans="1:28" ht="15" customHeight="1" x14ac:dyDescent="0.25">
      <c r="A27" s="271" t="s">
        <v>468</v>
      </c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145"/>
      <c r="V27" s="145"/>
      <c r="W27" s="145"/>
      <c r="X27" s="145"/>
      <c r="Y27" s="145"/>
      <c r="Z27" s="145"/>
      <c r="AA27" s="47"/>
      <c r="AB27" s="47"/>
    </row>
    <row r="28" spans="1:28" ht="15" customHeight="1" x14ac:dyDescent="0.25">
      <c r="U28" s="47"/>
      <c r="V28" s="47"/>
      <c r="W28" s="47"/>
      <c r="X28" s="47"/>
      <c r="Y28" s="47"/>
      <c r="Z28" s="47"/>
      <c r="AA28" s="47"/>
      <c r="AB28" s="47"/>
    </row>
    <row r="29" spans="1:28" ht="15" customHeight="1" x14ac:dyDescent="0.25">
      <c r="U29" s="47"/>
      <c r="V29" s="47"/>
      <c r="W29" s="47"/>
      <c r="X29" s="47"/>
      <c r="Y29" s="47"/>
      <c r="Z29" s="47"/>
      <c r="AA29" s="47"/>
      <c r="AB29" s="47"/>
    </row>
    <row r="30" spans="1:28" ht="15" customHeight="1" x14ac:dyDescent="0.25">
      <c r="U30" s="47"/>
      <c r="V30" s="47"/>
      <c r="W30" s="47"/>
      <c r="X30" s="47"/>
      <c r="Y30" s="47"/>
      <c r="Z30" s="47"/>
      <c r="AA30" s="47"/>
      <c r="AB30" s="47"/>
    </row>
    <row r="31" spans="1:28" ht="15" customHeight="1" x14ac:dyDescent="0.25">
      <c r="U31" s="47"/>
      <c r="V31" s="47"/>
      <c r="W31" s="47"/>
      <c r="X31" s="47"/>
      <c r="Y31" s="47"/>
      <c r="Z31" s="47"/>
      <c r="AA31" s="47"/>
      <c r="AB31" s="47"/>
    </row>
    <row r="32" spans="1:28" ht="15" customHeight="1" x14ac:dyDescent="0.25">
      <c r="U32" s="47"/>
      <c r="V32" s="47"/>
      <c r="W32" s="47"/>
      <c r="X32" s="47"/>
      <c r="Y32" s="47"/>
      <c r="Z32" s="47"/>
      <c r="AA32" s="47"/>
      <c r="AB32" s="47"/>
    </row>
    <row r="33" spans="21:28" ht="15" customHeight="1" x14ac:dyDescent="0.25">
      <c r="U33" s="47"/>
      <c r="V33" s="47"/>
      <c r="W33" s="47"/>
      <c r="X33" s="47"/>
      <c r="Y33" s="47"/>
      <c r="Z33" s="47"/>
      <c r="AA33" s="47"/>
      <c r="AB33" s="47"/>
    </row>
    <row r="34" spans="21:28" ht="15" customHeight="1" x14ac:dyDescent="0.25">
      <c r="U34" s="47"/>
      <c r="V34" s="47"/>
      <c r="W34" s="47"/>
      <c r="X34" s="47"/>
      <c r="Y34" s="47"/>
      <c r="Z34" s="47"/>
      <c r="AA34" s="47"/>
      <c r="AB34" s="47"/>
    </row>
    <row r="35" spans="21:28" ht="15" customHeight="1" x14ac:dyDescent="0.25">
      <c r="U35" s="47"/>
      <c r="V35" s="47"/>
      <c r="W35" s="47"/>
      <c r="X35" s="47"/>
      <c r="Y35" s="47"/>
      <c r="Z35" s="47"/>
      <c r="AA35" s="47"/>
      <c r="AB35" s="47"/>
    </row>
    <row r="36" spans="21:28" ht="15" customHeight="1" x14ac:dyDescent="0.25">
      <c r="U36" s="47"/>
      <c r="V36" s="47"/>
      <c r="W36" s="47"/>
      <c r="X36" s="47"/>
      <c r="Y36" s="47"/>
      <c r="Z36" s="47"/>
      <c r="AA36" s="47"/>
      <c r="AB36" s="47"/>
    </row>
    <row r="37" spans="21:28" ht="15" customHeight="1" x14ac:dyDescent="0.25">
      <c r="U37" s="47"/>
      <c r="V37" s="47"/>
      <c r="W37" s="47"/>
      <c r="X37" s="47"/>
      <c r="Y37" s="47"/>
      <c r="Z37" s="47"/>
      <c r="AA37" s="47"/>
      <c r="AB37" s="47"/>
    </row>
    <row r="38" spans="21:28" ht="15" customHeight="1" x14ac:dyDescent="0.25">
      <c r="U38" s="47"/>
      <c r="V38" s="47"/>
      <c r="W38" s="47"/>
      <c r="X38" s="47"/>
      <c r="Y38" s="47"/>
      <c r="Z38" s="47"/>
      <c r="AA38" s="47"/>
      <c r="AB38" s="47"/>
    </row>
    <row r="39" spans="21:28" ht="15" customHeight="1" x14ac:dyDescent="0.25">
      <c r="U39" s="47"/>
      <c r="V39" s="47"/>
      <c r="W39" s="47"/>
      <c r="X39" s="47"/>
      <c r="Y39" s="47"/>
      <c r="Z39" s="47"/>
      <c r="AA39" s="47"/>
      <c r="AB39" s="47"/>
    </row>
    <row r="40" spans="21:28" ht="15" customHeight="1" x14ac:dyDescent="0.25">
      <c r="U40" s="47"/>
      <c r="V40" s="47"/>
      <c r="W40" s="47"/>
      <c r="X40" s="47"/>
      <c r="Y40" s="47"/>
      <c r="Z40" s="47"/>
      <c r="AA40" s="47"/>
      <c r="AB40" s="47"/>
    </row>
    <row r="41" spans="21:28" ht="15" customHeight="1" x14ac:dyDescent="0.25">
      <c r="U41" s="47"/>
      <c r="V41" s="47"/>
      <c r="W41" s="47"/>
      <c r="X41" s="47"/>
      <c r="Y41" s="47"/>
      <c r="Z41" s="47"/>
      <c r="AA41" s="47"/>
      <c r="AB41" s="47"/>
    </row>
  </sheetData>
  <mergeCells count="18">
    <mergeCell ref="A1:T1"/>
    <mergeCell ref="A2:T2"/>
    <mergeCell ref="A3:T3"/>
    <mergeCell ref="A4:T4"/>
    <mergeCell ref="A27:T27"/>
    <mergeCell ref="N8:P8"/>
    <mergeCell ref="R8:T8"/>
    <mergeCell ref="A25:T25"/>
    <mergeCell ref="A26:T26"/>
    <mergeCell ref="A10:T10"/>
    <mergeCell ref="B8:D8"/>
    <mergeCell ref="F8:H8"/>
    <mergeCell ref="J8:L8"/>
    <mergeCell ref="U2:V3"/>
    <mergeCell ref="A5:T5"/>
    <mergeCell ref="A6:T6"/>
    <mergeCell ref="A18:T18"/>
    <mergeCell ref="A8:A9"/>
  </mergeCells>
  <hyperlinks>
    <hyperlink ref="U2" r:id="rId1" location="INDICE!A1"/>
    <hyperlink ref="U2:V3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1"/>
  <sheetViews>
    <sheetView showGridLines="0" zoomScaleNormal="100" workbookViewId="0">
      <selection activeCell="AC20" sqref="AC20"/>
    </sheetView>
  </sheetViews>
  <sheetFormatPr baseColWidth="10" defaultRowHeight="15" customHeight="1" x14ac:dyDescent="0.25"/>
  <cols>
    <col min="1" max="1" width="15.7109375" style="48" customWidth="1"/>
    <col min="2" max="4" width="6.5703125" style="48" bestFit="1" customWidth="1"/>
    <col min="5" max="5" width="1.42578125" style="48" customWidth="1"/>
    <col min="6" max="8" width="6.5703125" style="48" bestFit="1" customWidth="1"/>
    <col min="9" max="9" width="1.42578125" style="48" customWidth="1"/>
    <col min="10" max="12" width="6.5703125" style="48" bestFit="1" customWidth="1"/>
    <col min="13" max="13" width="1.42578125" style="48" customWidth="1"/>
    <col min="14" max="14" width="6.5703125" style="48" bestFit="1" customWidth="1"/>
    <col min="15" max="15" width="7.42578125" style="48" bestFit="1" customWidth="1"/>
    <col min="16" max="16" width="6.5703125" style="48" bestFit="1" customWidth="1"/>
    <col min="17" max="17" width="1.42578125" style="48" customWidth="1"/>
    <col min="18" max="20" width="6.5703125" style="48" bestFit="1" customWidth="1"/>
    <col min="21" max="254" width="11.42578125" style="48"/>
    <col min="255" max="255" width="13.7109375" style="48" customWidth="1"/>
    <col min="256" max="258" width="6.140625" style="48" customWidth="1"/>
    <col min="259" max="259" width="1.42578125" style="48" customWidth="1"/>
    <col min="260" max="262" width="5.140625" style="48" customWidth="1"/>
    <col min="263" max="263" width="1.42578125" style="48" customWidth="1"/>
    <col min="264" max="266" width="5.140625" style="48" customWidth="1"/>
    <col min="267" max="267" width="1.42578125" style="48" customWidth="1"/>
    <col min="268" max="270" width="5.140625" style="48" customWidth="1"/>
    <col min="271" max="271" width="1.42578125" style="48" customWidth="1"/>
    <col min="272" max="274" width="5.140625" style="48" customWidth="1"/>
    <col min="275" max="510" width="11.42578125" style="48"/>
    <col min="511" max="511" width="13.7109375" style="48" customWidth="1"/>
    <col min="512" max="514" width="6.140625" style="48" customWidth="1"/>
    <col min="515" max="515" width="1.42578125" style="48" customWidth="1"/>
    <col min="516" max="518" width="5.140625" style="48" customWidth="1"/>
    <col min="519" max="519" width="1.42578125" style="48" customWidth="1"/>
    <col min="520" max="522" width="5.140625" style="48" customWidth="1"/>
    <col min="523" max="523" width="1.42578125" style="48" customWidth="1"/>
    <col min="524" max="526" width="5.140625" style="48" customWidth="1"/>
    <col min="527" max="527" width="1.42578125" style="48" customWidth="1"/>
    <col min="528" max="530" width="5.140625" style="48" customWidth="1"/>
    <col min="531" max="766" width="11.42578125" style="48"/>
    <col min="767" max="767" width="13.7109375" style="48" customWidth="1"/>
    <col min="768" max="770" width="6.140625" style="48" customWidth="1"/>
    <col min="771" max="771" width="1.42578125" style="48" customWidth="1"/>
    <col min="772" max="774" width="5.140625" style="48" customWidth="1"/>
    <col min="775" max="775" width="1.42578125" style="48" customWidth="1"/>
    <col min="776" max="778" width="5.140625" style="48" customWidth="1"/>
    <col min="779" max="779" width="1.42578125" style="48" customWidth="1"/>
    <col min="780" max="782" width="5.140625" style="48" customWidth="1"/>
    <col min="783" max="783" width="1.42578125" style="48" customWidth="1"/>
    <col min="784" max="786" width="5.140625" style="48" customWidth="1"/>
    <col min="787" max="1022" width="11.42578125" style="48"/>
    <col min="1023" max="1023" width="13.7109375" style="48" customWidth="1"/>
    <col min="1024" max="1026" width="6.140625" style="48" customWidth="1"/>
    <col min="1027" max="1027" width="1.42578125" style="48" customWidth="1"/>
    <col min="1028" max="1030" width="5.140625" style="48" customWidth="1"/>
    <col min="1031" max="1031" width="1.42578125" style="48" customWidth="1"/>
    <col min="1032" max="1034" width="5.140625" style="48" customWidth="1"/>
    <col min="1035" max="1035" width="1.42578125" style="48" customWidth="1"/>
    <col min="1036" max="1038" width="5.140625" style="48" customWidth="1"/>
    <col min="1039" max="1039" width="1.42578125" style="48" customWidth="1"/>
    <col min="1040" max="1042" width="5.140625" style="48" customWidth="1"/>
    <col min="1043" max="1278" width="11.42578125" style="48"/>
    <col min="1279" max="1279" width="13.7109375" style="48" customWidth="1"/>
    <col min="1280" max="1282" width="6.140625" style="48" customWidth="1"/>
    <col min="1283" max="1283" width="1.42578125" style="48" customWidth="1"/>
    <col min="1284" max="1286" width="5.140625" style="48" customWidth="1"/>
    <col min="1287" max="1287" width="1.42578125" style="48" customWidth="1"/>
    <col min="1288" max="1290" width="5.140625" style="48" customWidth="1"/>
    <col min="1291" max="1291" width="1.42578125" style="48" customWidth="1"/>
    <col min="1292" max="1294" width="5.140625" style="48" customWidth="1"/>
    <col min="1295" max="1295" width="1.42578125" style="48" customWidth="1"/>
    <col min="1296" max="1298" width="5.140625" style="48" customWidth="1"/>
    <col min="1299" max="1534" width="11.42578125" style="48"/>
    <col min="1535" max="1535" width="13.7109375" style="48" customWidth="1"/>
    <col min="1536" max="1538" width="6.140625" style="48" customWidth="1"/>
    <col min="1539" max="1539" width="1.42578125" style="48" customWidth="1"/>
    <col min="1540" max="1542" width="5.140625" style="48" customWidth="1"/>
    <col min="1543" max="1543" width="1.42578125" style="48" customWidth="1"/>
    <col min="1544" max="1546" width="5.140625" style="48" customWidth="1"/>
    <col min="1547" max="1547" width="1.42578125" style="48" customWidth="1"/>
    <col min="1548" max="1550" width="5.140625" style="48" customWidth="1"/>
    <col min="1551" max="1551" width="1.42578125" style="48" customWidth="1"/>
    <col min="1552" max="1554" width="5.140625" style="48" customWidth="1"/>
    <col min="1555" max="1790" width="11.42578125" style="48"/>
    <col min="1791" max="1791" width="13.7109375" style="48" customWidth="1"/>
    <col min="1792" max="1794" width="6.140625" style="48" customWidth="1"/>
    <col min="1795" max="1795" width="1.42578125" style="48" customWidth="1"/>
    <col min="1796" max="1798" width="5.140625" style="48" customWidth="1"/>
    <col min="1799" max="1799" width="1.42578125" style="48" customWidth="1"/>
    <col min="1800" max="1802" width="5.140625" style="48" customWidth="1"/>
    <col min="1803" max="1803" width="1.42578125" style="48" customWidth="1"/>
    <col min="1804" max="1806" width="5.140625" style="48" customWidth="1"/>
    <col min="1807" max="1807" width="1.42578125" style="48" customWidth="1"/>
    <col min="1808" max="1810" width="5.140625" style="48" customWidth="1"/>
    <col min="1811" max="2046" width="11.42578125" style="48"/>
    <col min="2047" max="2047" width="13.7109375" style="48" customWidth="1"/>
    <col min="2048" max="2050" width="6.140625" style="48" customWidth="1"/>
    <col min="2051" max="2051" width="1.42578125" style="48" customWidth="1"/>
    <col min="2052" max="2054" width="5.140625" style="48" customWidth="1"/>
    <col min="2055" max="2055" width="1.42578125" style="48" customWidth="1"/>
    <col min="2056" max="2058" width="5.140625" style="48" customWidth="1"/>
    <col min="2059" max="2059" width="1.42578125" style="48" customWidth="1"/>
    <col min="2060" max="2062" width="5.140625" style="48" customWidth="1"/>
    <col min="2063" max="2063" width="1.42578125" style="48" customWidth="1"/>
    <col min="2064" max="2066" width="5.140625" style="48" customWidth="1"/>
    <col min="2067" max="2302" width="11.42578125" style="48"/>
    <col min="2303" max="2303" width="13.7109375" style="48" customWidth="1"/>
    <col min="2304" max="2306" width="6.140625" style="48" customWidth="1"/>
    <col min="2307" max="2307" width="1.42578125" style="48" customWidth="1"/>
    <col min="2308" max="2310" width="5.140625" style="48" customWidth="1"/>
    <col min="2311" max="2311" width="1.42578125" style="48" customWidth="1"/>
    <col min="2312" max="2314" width="5.140625" style="48" customWidth="1"/>
    <col min="2315" max="2315" width="1.42578125" style="48" customWidth="1"/>
    <col min="2316" max="2318" width="5.140625" style="48" customWidth="1"/>
    <col min="2319" max="2319" width="1.42578125" style="48" customWidth="1"/>
    <col min="2320" max="2322" width="5.140625" style="48" customWidth="1"/>
    <col min="2323" max="2558" width="11.42578125" style="48"/>
    <col min="2559" max="2559" width="13.7109375" style="48" customWidth="1"/>
    <col min="2560" max="2562" width="6.140625" style="48" customWidth="1"/>
    <col min="2563" max="2563" width="1.42578125" style="48" customWidth="1"/>
    <col min="2564" max="2566" width="5.140625" style="48" customWidth="1"/>
    <col min="2567" max="2567" width="1.42578125" style="48" customWidth="1"/>
    <col min="2568" max="2570" width="5.140625" style="48" customWidth="1"/>
    <col min="2571" max="2571" width="1.42578125" style="48" customWidth="1"/>
    <col min="2572" max="2574" width="5.140625" style="48" customWidth="1"/>
    <col min="2575" max="2575" width="1.42578125" style="48" customWidth="1"/>
    <col min="2576" max="2578" width="5.140625" style="48" customWidth="1"/>
    <col min="2579" max="2814" width="11.42578125" style="48"/>
    <col min="2815" max="2815" width="13.7109375" style="48" customWidth="1"/>
    <col min="2816" max="2818" width="6.140625" style="48" customWidth="1"/>
    <col min="2819" max="2819" width="1.42578125" style="48" customWidth="1"/>
    <col min="2820" max="2822" width="5.140625" style="48" customWidth="1"/>
    <col min="2823" max="2823" width="1.42578125" style="48" customWidth="1"/>
    <col min="2824" max="2826" width="5.140625" style="48" customWidth="1"/>
    <col min="2827" max="2827" width="1.42578125" style="48" customWidth="1"/>
    <col min="2828" max="2830" width="5.140625" style="48" customWidth="1"/>
    <col min="2831" max="2831" width="1.42578125" style="48" customWidth="1"/>
    <col min="2832" max="2834" width="5.140625" style="48" customWidth="1"/>
    <col min="2835" max="3070" width="11.42578125" style="48"/>
    <col min="3071" max="3071" width="13.7109375" style="48" customWidth="1"/>
    <col min="3072" max="3074" width="6.140625" style="48" customWidth="1"/>
    <col min="3075" max="3075" width="1.42578125" style="48" customWidth="1"/>
    <col min="3076" max="3078" width="5.140625" style="48" customWidth="1"/>
    <col min="3079" max="3079" width="1.42578125" style="48" customWidth="1"/>
    <col min="3080" max="3082" width="5.140625" style="48" customWidth="1"/>
    <col min="3083" max="3083" width="1.42578125" style="48" customWidth="1"/>
    <col min="3084" max="3086" width="5.140625" style="48" customWidth="1"/>
    <col min="3087" max="3087" width="1.42578125" style="48" customWidth="1"/>
    <col min="3088" max="3090" width="5.140625" style="48" customWidth="1"/>
    <col min="3091" max="3326" width="11.42578125" style="48"/>
    <col min="3327" max="3327" width="13.7109375" style="48" customWidth="1"/>
    <col min="3328" max="3330" width="6.140625" style="48" customWidth="1"/>
    <col min="3331" max="3331" width="1.42578125" style="48" customWidth="1"/>
    <col min="3332" max="3334" width="5.140625" style="48" customWidth="1"/>
    <col min="3335" max="3335" width="1.42578125" style="48" customWidth="1"/>
    <col min="3336" max="3338" width="5.140625" style="48" customWidth="1"/>
    <col min="3339" max="3339" width="1.42578125" style="48" customWidth="1"/>
    <col min="3340" max="3342" width="5.140625" style="48" customWidth="1"/>
    <col min="3343" max="3343" width="1.42578125" style="48" customWidth="1"/>
    <col min="3344" max="3346" width="5.140625" style="48" customWidth="1"/>
    <col min="3347" max="3582" width="11.42578125" style="48"/>
    <col min="3583" max="3583" width="13.7109375" style="48" customWidth="1"/>
    <col min="3584" max="3586" width="6.140625" style="48" customWidth="1"/>
    <col min="3587" max="3587" width="1.42578125" style="48" customWidth="1"/>
    <col min="3588" max="3590" width="5.140625" style="48" customWidth="1"/>
    <col min="3591" max="3591" width="1.42578125" style="48" customWidth="1"/>
    <col min="3592" max="3594" width="5.140625" style="48" customWidth="1"/>
    <col min="3595" max="3595" width="1.42578125" style="48" customWidth="1"/>
    <col min="3596" max="3598" width="5.140625" style="48" customWidth="1"/>
    <col min="3599" max="3599" width="1.42578125" style="48" customWidth="1"/>
    <col min="3600" max="3602" width="5.140625" style="48" customWidth="1"/>
    <col min="3603" max="3838" width="11.42578125" style="48"/>
    <col min="3839" max="3839" width="13.7109375" style="48" customWidth="1"/>
    <col min="3840" max="3842" width="6.140625" style="48" customWidth="1"/>
    <col min="3843" max="3843" width="1.42578125" style="48" customWidth="1"/>
    <col min="3844" max="3846" width="5.140625" style="48" customWidth="1"/>
    <col min="3847" max="3847" width="1.42578125" style="48" customWidth="1"/>
    <col min="3848" max="3850" width="5.140625" style="48" customWidth="1"/>
    <col min="3851" max="3851" width="1.42578125" style="48" customWidth="1"/>
    <col min="3852" max="3854" width="5.140625" style="48" customWidth="1"/>
    <col min="3855" max="3855" width="1.42578125" style="48" customWidth="1"/>
    <col min="3856" max="3858" width="5.140625" style="48" customWidth="1"/>
    <col min="3859" max="4094" width="11.42578125" style="48"/>
    <col min="4095" max="4095" width="13.7109375" style="48" customWidth="1"/>
    <col min="4096" max="4098" width="6.140625" style="48" customWidth="1"/>
    <col min="4099" max="4099" width="1.42578125" style="48" customWidth="1"/>
    <col min="4100" max="4102" width="5.140625" style="48" customWidth="1"/>
    <col min="4103" max="4103" width="1.42578125" style="48" customWidth="1"/>
    <col min="4104" max="4106" width="5.140625" style="48" customWidth="1"/>
    <col min="4107" max="4107" width="1.42578125" style="48" customWidth="1"/>
    <col min="4108" max="4110" width="5.140625" style="48" customWidth="1"/>
    <col min="4111" max="4111" width="1.42578125" style="48" customWidth="1"/>
    <col min="4112" max="4114" width="5.140625" style="48" customWidth="1"/>
    <col min="4115" max="4350" width="11.42578125" style="48"/>
    <col min="4351" max="4351" width="13.7109375" style="48" customWidth="1"/>
    <col min="4352" max="4354" width="6.140625" style="48" customWidth="1"/>
    <col min="4355" max="4355" width="1.42578125" style="48" customWidth="1"/>
    <col min="4356" max="4358" width="5.140625" style="48" customWidth="1"/>
    <col min="4359" max="4359" width="1.42578125" style="48" customWidth="1"/>
    <col min="4360" max="4362" width="5.140625" style="48" customWidth="1"/>
    <col min="4363" max="4363" width="1.42578125" style="48" customWidth="1"/>
    <col min="4364" max="4366" width="5.140625" style="48" customWidth="1"/>
    <col min="4367" max="4367" width="1.42578125" style="48" customWidth="1"/>
    <col min="4368" max="4370" width="5.140625" style="48" customWidth="1"/>
    <col min="4371" max="4606" width="11.42578125" style="48"/>
    <col min="4607" max="4607" width="13.7109375" style="48" customWidth="1"/>
    <col min="4608" max="4610" width="6.140625" style="48" customWidth="1"/>
    <col min="4611" max="4611" width="1.42578125" style="48" customWidth="1"/>
    <col min="4612" max="4614" width="5.140625" style="48" customWidth="1"/>
    <col min="4615" max="4615" width="1.42578125" style="48" customWidth="1"/>
    <col min="4616" max="4618" width="5.140625" style="48" customWidth="1"/>
    <col min="4619" max="4619" width="1.42578125" style="48" customWidth="1"/>
    <col min="4620" max="4622" width="5.140625" style="48" customWidth="1"/>
    <col min="4623" max="4623" width="1.42578125" style="48" customWidth="1"/>
    <col min="4624" max="4626" width="5.140625" style="48" customWidth="1"/>
    <col min="4627" max="4862" width="11.42578125" style="48"/>
    <col min="4863" max="4863" width="13.7109375" style="48" customWidth="1"/>
    <col min="4864" max="4866" width="6.140625" style="48" customWidth="1"/>
    <col min="4867" max="4867" width="1.42578125" style="48" customWidth="1"/>
    <col min="4868" max="4870" width="5.140625" style="48" customWidth="1"/>
    <col min="4871" max="4871" width="1.42578125" style="48" customWidth="1"/>
    <col min="4872" max="4874" width="5.140625" style="48" customWidth="1"/>
    <col min="4875" max="4875" width="1.42578125" style="48" customWidth="1"/>
    <col min="4876" max="4878" width="5.140625" style="48" customWidth="1"/>
    <col min="4879" max="4879" width="1.42578125" style="48" customWidth="1"/>
    <col min="4880" max="4882" width="5.140625" style="48" customWidth="1"/>
    <col min="4883" max="5118" width="11.42578125" style="48"/>
    <col min="5119" max="5119" width="13.7109375" style="48" customWidth="1"/>
    <col min="5120" max="5122" width="6.140625" style="48" customWidth="1"/>
    <col min="5123" max="5123" width="1.42578125" style="48" customWidth="1"/>
    <col min="5124" max="5126" width="5.140625" style="48" customWidth="1"/>
    <col min="5127" max="5127" width="1.42578125" style="48" customWidth="1"/>
    <col min="5128" max="5130" width="5.140625" style="48" customWidth="1"/>
    <col min="5131" max="5131" width="1.42578125" style="48" customWidth="1"/>
    <col min="5132" max="5134" width="5.140625" style="48" customWidth="1"/>
    <col min="5135" max="5135" width="1.42578125" style="48" customWidth="1"/>
    <col min="5136" max="5138" width="5.140625" style="48" customWidth="1"/>
    <col min="5139" max="5374" width="11.42578125" style="48"/>
    <col min="5375" max="5375" width="13.7109375" style="48" customWidth="1"/>
    <col min="5376" max="5378" width="6.140625" style="48" customWidth="1"/>
    <col min="5379" max="5379" width="1.42578125" style="48" customWidth="1"/>
    <col min="5380" max="5382" width="5.140625" style="48" customWidth="1"/>
    <col min="5383" max="5383" width="1.42578125" style="48" customWidth="1"/>
    <col min="5384" max="5386" width="5.140625" style="48" customWidth="1"/>
    <col min="5387" max="5387" width="1.42578125" style="48" customWidth="1"/>
    <col min="5388" max="5390" width="5.140625" style="48" customWidth="1"/>
    <col min="5391" max="5391" width="1.42578125" style="48" customWidth="1"/>
    <col min="5392" max="5394" width="5.140625" style="48" customWidth="1"/>
    <col min="5395" max="5630" width="11.42578125" style="48"/>
    <col min="5631" max="5631" width="13.7109375" style="48" customWidth="1"/>
    <col min="5632" max="5634" width="6.140625" style="48" customWidth="1"/>
    <col min="5635" max="5635" width="1.42578125" style="48" customWidth="1"/>
    <col min="5636" max="5638" width="5.140625" style="48" customWidth="1"/>
    <col min="5639" max="5639" width="1.42578125" style="48" customWidth="1"/>
    <col min="5640" max="5642" width="5.140625" style="48" customWidth="1"/>
    <col min="5643" max="5643" width="1.42578125" style="48" customWidth="1"/>
    <col min="5644" max="5646" width="5.140625" style="48" customWidth="1"/>
    <col min="5647" max="5647" width="1.42578125" style="48" customWidth="1"/>
    <col min="5648" max="5650" width="5.140625" style="48" customWidth="1"/>
    <col min="5651" max="5886" width="11.42578125" style="48"/>
    <col min="5887" max="5887" width="13.7109375" style="48" customWidth="1"/>
    <col min="5888" max="5890" width="6.140625" style="48" customWidth="1"/>
    <col min="5891" max="5891" width="1.42578125" style="48" customWidth="1"/>
    <col min="5892" max="5894" width="5.140625" style="48" customWidth="1"/>
    <col min="5895" max="5895" width="1.42578125" style="48" customWidth="1"/>
    <col min="5896" max="5898" width="5.140625" style="48" customWidth="1"/>
    <col min="5899" max="5899" width="1.42578125" style="48" customWidth="1"/>
    <col min="5900" max="5902" width="5.140625" style="48" customWidth="1"/>
    <col min="5903" max="5903" width="1.42578125" style="48" customWidth="1"/>
    <col min="5904" max="5906" width="5.140625" style="48" customWidth="1"/>
    <col min="5907" max="6142" width="11.42578125" style="48"/>
    <col min="6143" max="6143" width="13.7109375" style="48" customWidth="1"/>
    <col min="6144" max="6146" width="6.140625" style="48" customWidth="1"/>
    <col min="6147" max="6147" width="1.42578125" style="48" customWidth="1"/>
    <col min="6148" max="6150" width="5.140625" style="48" customWidth="1"/>
    <col min="6151" max="6151" width="1.42578125" style="48" customWidth="1"/>
    <col min="6152" max="6154" width="5.140625" style="48" customWidth="1"/>
    <col min="6155" max="6155" width="1.42578125" style="48" customWidth="1"/>
    <col min="6156" max="6158" width="5.140625" style="48" customWidth="1"/>
    <col min="6159" max="6159" width="1.42578125" style="48" customWidth="1"/>
    <col min="6160" max="6162" width="5.140625" style="48" customWidth="1"/>
    <col min="6163" max="6398" width="11.42578125" style="48"/>
    <col min="6399" max="6399" width="13.7109375" style="48" customWidth="1"/>
    <col min="6400" max="6402" width="6.140625" style="48" customWidth="1"/>
    <col min="6403" max="6403" width="1.42578125" style="48" customWidth="1"/>
    <col min="6404" max="6406" width="5.140625" style="48" customWidth="1"/>
    <col min="6407" max="6407" width="1.42578125" style="48" customWidth="1"/>
    <col min="6408" max="6410" width="5.140625" style="48" customWidth="1"/>
    <col min="6411" max="6411" width="1.42578125" style="48" customWidth="1"/>
    <col min="6412" max="6414" width="5.140625" style="48" customWidth="1"/>
    <col min="6415" max="6415" width="1.42578125" style="48" customWidth="1"/>
    <col min="6416" max="6418" width="5.140625" style="48" customWidth="1"/>
    <col min="6419" max="6654" width="11.42578125" style="48"/>
    <col min="6655" max="6655" width="13.7109375" style="48" customWidth="1"/>
    <col min="6656" max="6658" width="6.140625" style="48" customWidth="1"/>
    <col min="6659" max="6659" width="1.42578125" style="48" customWidth="1"/>
    <col min="6660" max="6662" width="5.140625" style="48" customWidth="1"/>
    <col min="6663" max="6663" width="1.42578125" style="48" customWidth="1"/>
    <col min="6664" max="6666" width="5.140625" style="48" customWidth="1"/>
    <col min="6667" max="6667" width="1.42578125" style="48" customWidth="1"/>
    <col min="6668" max="6670" width="5.140625" style="48" customWidth="1"/>
    <col min="6671" max="6671" width="1.42578125" style="48" customWidth="1"/>
    <col min="6672" max="6674" width="5.140625" style="48" customWidth="1"/>
    <col min="6675" max="6910" width="11.42578125" style="48"/>
    <col min="6911" max="6911" width="13.7109375" style="48" customWidth="1"/>
    <col min="6912" max="6914" width="6.140625" style="48" customWidth="1"/>
    <col min="6915" max="6915" width="1.42578125" style="48" customWidth="1"/>
    <col min="6916" max="6918" width="5.140625" style="48" customWidth="1"/>
    <col min="6919" max="6919" width="1.42578125" style="48" customWidth="1"/>
    <col min="6920" max="6922" width="5.140625" style="48" customWidth="1"/>
    <col min="6923" max="6923" width="1.42578125" style="48" customWidth="1"/>
    <col min="6924" max="6926" width="5.140625" style="48" customWidth="1"/>
    <col min="6927" max="6927" width="1.42578125" style="48" customWidth="1"/>
    <col min="6928" max="6930" width="5.140625" style="48" customWidth="1"/>
    <col min="6931" max="7166" width="11.42578125" style="48"/>
    <col min="7167" max="7167" width="13.7109375" style="48" customWidth="1"/>
    <col min="7168" max="7170" width="6.140625" style="48" customWidth="1"/>
    <col min="7171" max="7171" width="1.42578125" style="48" customWidth="1"/>
    <col min="7172" max="7174" width="5.140625" style="48" customWidth="1"/>
    <col min="7175" max="7175" width="1.42578125" style="48" customWidth="1"/>
    <col min="7176" max="7178" width="5.140625" style="48" customWidth="1"/>
    <col min="7179" max="7179" width="1.42578125" style="48" customWidth="1"/>
    <col min="7180" max="7182" width="5.140625" style="48" customWidth="1"/>
    <col min="7183" max="7183" width="1.42578125" style="48" customWidth="1"/>
    <col min="7184" max="7186" width="5.140625" style="48" customWidth="1"/>
    <col min="7187" max="7422" width="11.42578125" style="48"/>
    <col min="7423" max="7423" width="13.7109375" style="48" customWidth="1"/>
    <col min="7424" max="7426" width="6.140625" style="48" customWidth="1"/>
    <col min="7427" max="7427" width="1.42578125" style="48" customWidth="1"/>
    <col min="7428" max="7430" width="5.140625" style="48" customWidth="1"/>
    <col min="7431" max="7431" width="1.42578125" style="48" customWidth="1"/>
    <col min="7432" max="7434" width="5.140625" style="48" customWidth="1"/>
    <col min="7435" max="7435" width="1.42578125" style="48" customWidth="1"/>
    <col min="7436" max="7438" width="5.140625" style="48" customWidth="1"/>
    <col min="7439" max="7439" width="1.42578125" style="48" customWidth="1"/>
    <col min="7440" max="7442" width="5.140625" style="48" customWidth="1"/>
    <col min="7443" max="7678" width="11.42578125" style="48"/>
    <col min="7679" max="7679" width="13.7109375" style="48" customWidth="1"/>
    <col min="7680" max="7682" width="6.140625" style="48" customWidth="1"/>
    <col min="7683" max="7683" width="1.42578125" style="48" customWidth="1"/>
    <col min="7684" max="7686" width="5.140625" style="48" customWidth="1"/>
    <col min="7687" max="7687" width="1.42578125" style="48" customWidth="1"/>
    <col min="7688" max="7690" width="5.140625" style="48" customWidth="1"/>
    <col min="7691" max="7691" width="1.42578125" style="48" customWidth="1"/>
    <col min="7692" max="7694" width="5.140625" style="48" customWidth="1"/>
    <col min="7695" max="7695" width="1.42578125" style="48" customWidth="1"/>
    <col min="7696" max="7698" width="5.140625" style="48" customWidth="1"/>
    <col min="7699" max="7934" width="11.42578125" style="48"/>
    <col min="7935" max="7935" width="13.7109375" style="48" customWidth="1"/>
    <col min="7936" max="7938" width="6.140625" style="48" customWidth="1"/>
    <col min="7939" max="7939" width="1.42578125" style="48" customWidth="1"/>
    <col min="7940" max="7942" width="5.140625" style="48" customWidth="1"/>
    <col min="7943" max="7943" width="1.42578125" style="48" customWidth="1"/>
    <col min="7944" max="7946" width="5.140625" style="48" customWidth="1"/>
    <col min="7947" max="7947" width="1.42578125" style="48" customWidth="1"/>
    <col min="7948" max="7950" width="5.140625" style="48" customWidth="1"/>
    <col min="7951" max="7951" width="1.42578125" style="48" customWidth="1"/>
    <col min="7952" max="7954" width="5.140625" style="48" customWidth="1"/>
    <col min="7955" max="8190" width="11.42578125" style="48"/>
    <col min="8191" max="8191" width="13.7109375" style="48" customWidth="1"/>
    <col min="8192" max="8194" width="6.140625" style="48" customWidth="1"/>
    <col min="8195" max="8195" width="1.42578125" style="48" customWidth="1"/>
    <col min="8196" max="8198" width="5.140625" style="48" customWidth="1"/>
    <col min="8199" max="8199" width="1.42578125" style="48" customWidth="1"/>
    <col min="8200" max="8202" width="5.140625" style="48" customWidth="1"/>
    <col min="8203" max="8203" width="1.42578125" style="48" customWidth="1"/>
    <col min="8204" max="8206" width="5.140625" style="48" customWidth="1"/>
    <col min="8207" max="8207" width="1.42578125" style="48" customWidth="1"/>
    <col min="8208" max="8210" width="5.140625" style="48" customWidth="1"/>
    <col min="8211" max="8446" width="11.42578125" style="48"/>
    <col min="8447" max="8447" width="13.7109375" style="48" customWidth="1"/>
    <col min="8448" max="8450" width="6.140625" style="48" customWidth="1"/>
    <col min="8451" max="8451" width="1.42578125" style="48" customWidth="1"/>
    <col min="8452" max="8454" width="5.140625" style="48" customWidth="1"/>
    <col min="8455" max="8455" width="1.42578125" style="48" customWidth="1"/>
    <col min="8456" max="8458" width="5.140625" style="48" customWidth="1"/>
    <col min="8459" max="8459" width="1.42578125" style="48" customWidth="1"/>
    <col min="8460" max="8462" width="5.140625" style="48" customWidth="1"/>
    <col min="8463" max="8463" width="1.42578125" style="48" customWidth="1"/>
    <col min="8464" max="8466" width="5.140625" style="48" customWidth="1"/>
    <col min="8467" max="8702" width="11.42578125" style="48"/>
    <col min="8703" max="8703" width="13.7109375" style="48" customWidth="1"/>
    <col min="8704" max="8706" width="6.140625" style="48" customWidth="1"/>
    <col min="8707" max="8707" width="1.42578125" style="48" customWidth="1"/>
    <col min="8708" max="8710" width="5.140625" style="48" customWidth="1"/>
    <col min="8711" max="8711" width="1.42578125" style="48" customWidth="1"/>
    <col min="8712" max="8714" width="5.140625" style="48" customWidth="1"/>
    <col min="8715" max="8715" width="1.42578125" style="48" customWidth="1"/>
    <col min="8716" max="8718" width="5.140625" style="48" customWidth="1"/>
    <col min="8719" max="8719" width="1.42578125" style="48" customWidth="1"/>
    <col min="8720" max="8722" width="5.140625" style="48" customWidth="1"/>
    <col min="8723" max="8958" width="11.42578125" style="48"/>
    <col min="8959" max="8959" width="13.7109375" style="48" customWidth="1"/>
    <col min="8960" max="8962" width="6.140625" style="48" customWidth="1"/>
    <col min="8963" max="8963" width="1.42578125" style="48" customWidth="1"/>
    <col min="8964" max="8966" width="5.140625" style="48" customWidth="1"/>
    <col min="8967" max="8967" width="1.42578125" style="48" customWidth="1"/>
    <col min="8968" max="8970" width="5.140625" style="48" customWidth="1"/>
    <col min="8971" max="8971" width="1.42578125" style="48" customWidth="1"/>
    <col min="8972" max="8974" width="5.140625" style="48" customWidth="1"/>
    <col min="8975" max="8975" width="1.42578125" style="48" customWidth="1"/>
    <col min="8976" max="8978" width="5.140625" style="48" customWidth="1"/>
    <col min="8979" max="9214" width="11.42578125" style="48"/>
    <col min="9215" max="9215" width="13.7109375" style="48" customWidth="1"/>
    <col min="9216" max="9218" width="6.140625" style="48" customWidth="1"/>
    <col min="9219" max="9219" width="1.42578125" style="48" customWidth="1"/>
    <col min="9220" max="9222" width="5.140625" style="48" customWidth="1"/>
    <col min="9223" max="9223" width="1.42578125" style="48" customWidth="1"/>
    <col min="9224" max="9226" width="5.140625" style="48" customWidth="1"/>
    <col min="9227" max="9227" width="1.42578125" style="48" customWidth="1"/>
    <col min="9228" max="9230" width="5.140625" style="48" customWidth="1"/>
    <col min="9231" max="9231" width="1.42578125" style="48" customWidth="1"/>
    <col min="9232" max="9234" width="5.140625" style="48" customWidth="1"/>
    <col min="9235" max="9470" width="11.42578125" style="48"/>
    <col min="9471" max="9471" width="13.7109375" style="48" customWidth="1"/>
    <col min="9472" max="9474" width="6.140625" style="48" customWidth="1"/>
    <col min="9475" max="9475" width="1.42578125" style="48" customWidth="1"/>
    <col min="9476" max="9478" width="5.140625" style="48" customWidth="1"/>
    <col min="9479" max="9479" width="1.42578125" style="48" customWidth="1"/>
    <col min="9480" max="9482" width="5.140625" style="48" customWidth="1"/>
    <col min="9483" max="9483" width="1.42578125" style="48" customWidth="1"/>
    <col min="9484" max="9486" width="5.140625" style="48" customWidth="1"/>
    <col min="9487" max="9487" width="1.42578125" style="48" customWidth="1"/>
    <col min="9488" max="9490" width="5.140625" style="48" customWidth="1"/>
    <col min="9491" max="9726" width="11.42578125" style="48"/>
    <col min="9727" max="9727" width="13.7109375" style="48" customWidth="1"/>
    <col min="9728" max="9730" width="6.140625" style="48" customWidth="1"/>
    <col min="9731" max="9731" width="1.42578125" style="48" customWidth="1"/>
    <col min="9732" max="9734" width="5.140625" style="48" customWidth="1"/>
    <col min="9735" max="9735" width="1.42578125" style="48" customWidth="1"/>
    <col min="9736" max="9738" width="5.140625" style="48" customWidth="1"/>
    <col min="9739" max="9739" width="1.42578125" style="48" customWidth="1"/>
    <col min="9740" max="9742" width="5.140625" style="48" customWidth="1"/>
    <col min="9743" max="9743" width="1.42578125" style="48" customWidth="1"/>
    <col min="9744" max="9746" width="5.140625" style="48" customWidth="1"/>
    <col min="9747" max="9982" width="11.42578125" style="48"/>
    <col min="9983" max="9983" width="13.7109375" style="48" customWidth="1"/>
    <col min="9984" max="9986" width="6.140625" style="48" customWidth="1"/>
    <col min="9987" max="9987" width="1.42578125" style="48" customWidth="1"/>
    <col min="9988" max="9990" width="5.140625" style="48" customWidth="1"/>
    <col min="9991" max="9991" width="1.42578125" style="48" customWidth="1"/>
    <col min="9992" max="9994" width="5.140625" style="48" customWidth="1"/>
    <col min="9995" max="9995" width="1.42578125" style="48" customWidth="1"/>
    <col min="9996" max="9998" width="5.140625" style="48" customWidth="1"/>
    <col min="9999" max="9999" width="1.42578125" style="48" customWidth="1"/>
    <col min="10000" max="10002" width="5.140625" style="48" customWidth="1"/>
    <col min="10003" max="10238" width="11.42578125" style="48"/>
    <col min="10239" max="10239" width="13.7109375" style="48" customWidth="1"/>
    <col min="10240" max="10242" width="6.140625" style="48" customWidth="1"/>
    <col min="10243" max="10243" width="1.42578125" style="48" customWidth="1"/>
    <col min="10244" max="10246" width="5.140625" style="48" customWidth="1"/>
    <col min="10247" max="10247" width="1.42578125" style="48" customWidth="1"/>
    <col min="10248" max="10250" width="5.140625" style="48" customWidth="1"/>
    <col min="10251" max="10251" width="1.42578125" style="48" customWidth="1"/>
    <col min="10252" max="10254" width="5.140625" style="48" customWidth="1"/>
    <col min="10255" max="10255" width="1.42578125" style="48" customWidth="1"/>
    <col min="10256" max="10258" width="5.140625" style="48" customWidth="1"/>
    <col min="10259" max="10494" width="11.42578125" style="48"/>
    <col min="10495" max="10495" width="13.7109375" style="48" customWidth="1"/>
    <col min="10496" max="10498" width="6.140625" style="48" customWidth="1"/>
    <col min="10499" max="10499" width="1.42578125" style="48" customWidth="1"/>
    <col min="10500" max="10502" width="5.140625" style="48" customWidth="1"/>
    <col min="10503" max="10503" width="1.42578125" style="48" customWidth="1"/>
    <col min="10504" max="10506" width="5.140625" style="48" customWidth="1"/>
    <col min="10507" max="10507" width="1.42578125" style="48" customWidth="1"/>
    <col min="10508" max="10510" width="5.140625" style="48" customWidth="1"/>
    <col min="10511" max="10511" width="1.42578125" style="48" customWidth="1"/>
    <col min="10512" max="10514" width="5.140625" style="48" customWidth="1"/>
    <col min="10515" max="10750" width="11.42578125" style="48"/>
    <col min="10751" max="10751" width="13.7109375" style="48" customWidth="1"/>
    <col min="10752" max="10754" width="6.140625" style="48" customWidth="1"/>
    <col min="10755" max="10755" width="1.42578125" style="48" customWidth="1"/>
    <col min="10756" max="10758" width="5.140625" style="48" customWidth="1"/>
    <col min="10759" max="10759" width="1.42578125" style="48" customWidth="1"/>
    <col min="10760" max="10762" width="5.140625" style="48" customWidth="1"/>
    <col min="10763" max="10763" width="1.42578125" style="48" customWidth="1"/>
    <col min="10764" max="10766" width="5.140625" style="48" customWidth="1"/>
    <col min="10767" max="10767" width="1.42578125" style="48" customWidth="1"/>
    <col min="10768" max="10770" width="5.140625" style="48" customWidth="1"/>
    <col min="10771" max="11006" width="11.42578125" style="48"/>
    <col min="11007" max="11007" width="13.7109375" style="48" customWidth="1"/>
    <col min="11008" max="11010" width="6.140625" style="48" customWidth="1"/>
    <col min="11011" max="11011" width="1.42578125" style="48" customWidth="1"/>
    <col min="11012" max="11014" width="5.140625" style="48" customWidth="1"/>
    <col min="11015" max="11015" width="1.42578125" style="48" customWidth="1"/>
    <col min="11016" max="11018" width="5.140625" style="48" customWidth="1"/>
    <col min="11019" max="11019" width="1.42578125" style="48" customWidth="1"/>
    <col min="11020" max="11022" width="5.140625" style="48" customWidth="1"/>
    <col min="11023" max="11023" width="1.42578125" style="48" customWidth="1"/>
    <col min="11024" max="11026" width="5.140625" style="48" customWidth="1"/>
    <col min="11027" max="11262" width="11.42578125" style="48"/>
    <col min="11263" max="11263" width="13.7109375" style="48" customWidth="1"/>
    <col min="11264" max="11266" width="6.140625" style="48" customWidth="1"/>
    <col min="11267" max="11267" width="1.42578125" style="48" customWidth="1"/>
    <col min="11268" max="11270" width="5.140625" style="48" customWidth="1"/>
    <col min="11271" max="11271" width="1.42578125" style="48" customWidth="1"/>
    <col min="11272" max="11274" width="5.140625" style="48" customWidth="1"/>
    <col min="11275" max="11275" width="1.42578125" style="48" customWidth="1"/>
    <col min="11276" max="11278" width="5.140625" style="48" customWidth="1"/>
    <col min="11279" max="11279" width="1.42578125" style="48" customWidth="1"/>
    <col min="11280" max="11282" width="5.140625" style="48" customWidth="1"/>
    <col min="11283" max="11518" width="11.42578125" style="48"/>
    <col min="11519" max="11519" width="13.7109375" style="48" customWidth="1"/>
    <col min="11520" max="11522" width="6.140625" style="48" customWidth="1"/>
    <col min="11523" max="11523" width="1.42578125" style="48" customWidth="1"/>
    <col min="11524" max="11526" width="5.140625" style="48" customWidth="1"/>
    <col min="11527" max="11527" width="1.42578125" style="48" customWidth="1"/>
    <col min="11528" max="11530" width="5.140625" style="48" customWidth="1"/>
    <col min="11531" max="11531" width="1.42578125" style="48" customWidth="1"/>
    <col min="11532" max="11534" width="5.140625" style="48" customWidth="1"/>
    <col min="11535" max="11535" width="1.42578125" style="48" customWidth="1"/>
    <col min="11536" max="11538" width="5.140625" style="48" customWidth="1"/>
    <col min="11539" max="11774" width="11.42578125" style="48"/>
    <col min="11775" max="11775" width="13.7109375" style="48" customWidth="1"/>
    <col min="11776" max="11778" width="6.140625" style="48" customWidth="1"/>
    <col min="11779" max="11779" width="1.42578125" style="48" customWidth="1"/>
    <col min="11780" max="11782" width="5.140625" style="48" customWidth="1"/>
    <col min="11783" max="11783" width="1.42578125" style="48" customWidth="1"/>
    <col min="11784" max="11786" width="5.140625" style="48" customWidth="1"/>
    <col min="11787" max="11787" width="1.42578125" style="48" customWidth="1"/>
    <col min="11788" max="11790" width="5.140625" style="48" customWidth="1"/>
    <col min="11791" max="11791" width="1.42578125" style="48" customWidth="1"/>
    <col min="11792" max="11794" width="5.140625" style="48" customWidth="1"/>
    <col min="11795" max="12030" width="11.42578125" style="48"/>
    <col min="12031" max="12031" width="13.7109375" style="48" customWidth="1"/>
    <col min="12032" max="12034" width="6.140625" style="48" customWidth="1"/>
    <col min="12035" max="12035" width="1.42578125" style="48" customWidth="1"/>
    <col min="12036" max="12038" width="5.140625" style="48" customWidth="1"/>
    <col min="12039" max="12039" width="1.42578125" style="48" customWidth="1"/>
    <col min="12040" max="12042" width="5.140625" style="48" customWidth="1"/>
    <col min="12043" max="12043" width="1.42578125" style="48" customWidth="1"/>
    <col min="12044" max="12046" width="5.140625" style="48" customWidth="1"/>
    <col min="12047" max="12047" width="1.42578125" style="48" customWidth="1"/>
    <col min="12048" max="12050" width="5.140625" style="48" customWidth="1"/>
    <col min="12051" max="12286" width="11.42578125" style="48"/>
    <col min="12287" max="12287" width="13.7109375" style="48" customWidth="1"/>
    <col min="12288" max="12290" width="6.140625" style="48" customWidth="1"/>
    <col min="12291" max="12291" width="1.42578125" style="48" customWidth="1"/>
    <col min="12292" max="12294" width="5.140625" style="48" customWidth="1"/>
    <col min="12295" max="12295" width="1.42578125" style="48" customWidth="1"/>
    <col min="12296" max="12298" width="5.140625" style="48" customWidth="1"/>
    <col min="12299" max="12299" width="1.42578125" style="48" customWidth="1"/>
    <col min="12300" max="12302" width="5.140625" style="48" customWidth="1"/>
    <col min="12303" max="12303" width="1.42578125" style="48" customWidth="1"/>
    <col min="12304" max="12306" width="5.140625" style="48" customWidth="1"/>
    <col min="12307" max="12542" width="11.42578125" style="48"/>
    <col min="12543" max="12543" width="13.7109375" style="48" customWidth="1"/>
    <col min="12544" max="12546" width="6.140625" style="48" customWidth="1"/>
    <col min="12547" max="12547" width="1.42578125" style="48" customWidth="1"/>
    <col min="12548" max="12550" width="5.140625" style="48" customWidth="1"/>
    <col min="12551" max="12551" width="1.42578125" style="48" customWidth="1"/>
    <col min="12552" max="12554" width="5.140625" style="48" customWidth="1"/>
    <col min="12555" max="12555" width="1.42578125" style="48" customWidth="1"/>
    <col min="12556" max="12558" width="5.140625" style="48" customWidth="1"/>
    <col min="12559" max="12559" width="1.42578125" style="48" customWidth="1"/>
    <col min="12560" max="12562" width="5.140625" style="48" customWidth="1"/>
    <col min="12563" max="12798" width="11.42578125" style="48"/>
    <col min="12799" max="12799" width="13.7109375" style="48" customWidth="1"/>
    <col min="12800" max="12802" width="6.140625" style="48" customWidth="1"/>
    <col min="12803" max="12803" width="1.42578125" style="48" customWidth="1"/>
    <col min="12804" max="12806" width="5.140625" style="48" customWidth="1"/>
    <col min="12807" max="12807" width="1.42578125" style="48" customWidth="1"/>
    <col min="12808" max="12810" width="5.140625" style="48" customWidth="1"/>
    <col min="12811" max="12811" width="1.42578125" style="48" customWidth="1"/>
    <col min="12812" max="12814" width="5.140625" style="48" customWidth="1"/>
    <col min="12815" max="12815" width="1.42578125" style="48" customWidth="1"/>
    <col min="12816" max="12818" width="5.140625" style="48" customWidth="1"/>
    <col min="12819" max="13054" width="11.42578125" style="48"/>
    <col min="13055" max="13055" width="13.7109375" style="48" customWidth="1"/>
    <col min="13056" max="13058" width="6.140625" style="48" customWidth="1"/>
    <col min="13059" max="13059" width="1.42578125" style="48" customWidth="1"/>
    <col min="13060" max="13062" width="5.140625" style="48" customWidth="1"/>
    <col min="13063" max="13063" width="1.42578125" style="48" customWidth="1"/>
    <col min="13064" max="13066" width="5.140625" style="48" customWidth="1"/>
    <col min="13067" max="13067" width="1.42578125" style="48" customWidth="1"/>
    <col min="13068" max="13070" width="5.140625" style="48" customWidth="1"/>
    <col min="13071" max="13071" width="1.42578125" style="48" customWidth="1"/>
    <col min="13072" max="13074" width="5.140625" style="48" customWidth="1"/>
    <col min="13075" max="13310" width="11.42578125" style="48"/>
    <col min="13311" max="13311" width="13.7109375" style="48" customWidth="1"/>
    <col min="13312" max="13314" width="6.140625" style="48" customWidth="1"/>
    <col min="13315" max="13315" width="1.42578125" style="48" customWidth="1"/>
    <col min="13316" max="13318" width="5.140625" style="48" customWidth="1"/>
    <col min="13319" max="13319" width="1.42578125" style="48" customWidth="1"/>
    <col min="13320" max="13322" width="5.140625" style="48" customWidth="1"/>
    <col min="13323" max="13323" width="1.42578125" style="48" customWidth="1"/>
    <col min="13324" max="13326" width="5.140625" style="48" customWidth="1"/>
    <col min="13327" max="13327" width="1.42578125" style="48" customWidth="1"/>
    <col min="13328" max="13330" width="5.140625" style="48" customWidth="1"/>
    <col min="13331" max="13566" width="11.42578125" style="48"/>
    <col min="13567" max="13567" width="13.7109375" style="48" customWidth="1"/>
    <col min="13568" max="13570" width="6.140625" style="48" customWidth="1"/>
    <col min="13571" max="13571" width="1.42578125" style="48" customWidth="1"/>
    <col min="13572" max="13574" width="5.140625" style="48" customWidth="1"/>
    <col min="13575" max="13575" width="1.42578125" style="48" customWidth="1"/>
    <col min="13576" max="13578" width="5.140625" style="48" customWidth="1"/>
    <col min="13579" max="13579" width="1.42578125" style="48" customWidth="1"/>
    <col min="13580" max="13582" width="5.140625" style="48" customWidth="1"/>
    <col min="13583" max="13583" width="1.42578125" style="48" customWidth="1"/>
    <col min="13584" max="13586" width="5.140625" style="48" customWidth="1"/>
    <col min="13587" max="13822" width="11.42578125" style="48"/>
    <col min="13823" max="13823" width="13.7109375" style="48" customWidth="1"/>
    <col min="13824" max="13826" width="6.140625" style="48" customWidth="1"/>
    <col min="13827" max="13827" width="1.42578125" style="48" customWidth="1"/>
    <col min="13828" max="13830" width="5.140625" style="48" customWidth="1"/>
    <col min="13831" max="13831" width="1.42578125" style="48" customWidth="1"/>
    <col min="13832" max="13834" width="5.140625" style="48" customWidth="1"/>
    <col min="13835" max="13835" width="1.42578125" style="48" customWidth="1"/>
    <col min="13836" max="13838" width="5.140625" style="48" customWidth="1"/>
    <col min="13839" max="13839" width="1.42578125" style="48" customWidth="1"/>
    <col min="13840" max="13842" width="5.140625" style="48" customWidth="1"/>
    <col min="13843" max="14078" width="11.42578125" style="48"/>
    <col min="14079" max="14079" width="13.7109375" style="48" customWidth="1"/>
    <col min="14080" max="14082" width="6.140625" style="48" customWidth="1"/>
    <col min="14083" max="14083" width="1.42578125" style="48" customWidth="1"/>
    <col min="14084" max="14086" width="5.140625" style="48" customWidth="1"/>
    <col min="14087" max="14087" width="1.42578125" style="48" customWidth="1"/>
    <col min="14088" max="14090" width="5.140625" style="48" customWidth="1"/>
    <col min="14091" max="14091" width="1.42578125" style="48" customWidth="1"/>
    <col min="14092" max="14094" width="5.140625" style="48" customWidth="1"/>
    <col min="14095" max="14095" width="1.42578125" style="48" customWidth="1"/>
    <col min="14096" max="14098" width="5.140625" style="48" customWidth="1"/>
    <col min="14099" max="14334" width="11.42578125" style="48"/>
    <col min="14335" max="14335" width="13.7109375" style="48" customWidth="1"/>
    <col min="14336" max="14338" width="6.140625" style="48" customWidth="1"/>
    <col min="14339" max="14339" width="1.42578125" style="48" customWidth="1"/>
    <col min="14340" max="14342" width="5.140625" style="48" customWidth="1"/>
    <col min="14343" max="14343" width="1.42578125" style="48" customWidth="1"/>
    <col min="14344" max="14346" width="5.140625" style="48" customWidth="1"/>
    <col min="14347" max="14347" width="1.42578125" style="48" customWidth="1"/>
    <col min="14348" max="14350" width="5.140625" style="48" customWidth="1"/>
    <col min="14351" max="14351" width="1.42578125" style="48" customWidth="1"/>
    <col min="14352" max="14354" width="5.140625" style="48" customWidth="1"/>
    <col min="14355" max="14590" width="11.42578125" style="48"/>
    <col min="14591" max="14591" width="13.7109375" style="48" customWidth="1"/>
    <col min="14592" max="14594" width="6.140625" style="48" customWidth="1"/>
    <col min="14595" max="14595" width="1.42578125" style="48" customWidth="1"/>
    <col min="14596" max="14598" width="5.140625" style="48" customWidth="1"/>
    <col min="14599" max="14599" width="1.42578125" style="48" customWidth="1"/>
    <col min="14600" max="14602" width="5.140625" style="48" customWidth="1"/>
    <col min="14603" max="14603" width="1.42578125" style="48" customWidth="1"/>
    <col min="14604" max="14606" width="5.140625" style="48" customWidth="1"/>
    <col min="14607" max="14607" width="1.42578125" style="48" customWidth="1"/>
    <col min="14608" max="14610" width="5.140625" style="48" customWidth="1"/>
    <col min="14611" max="14846" width="11.42578125" style="48"/>
    <col min="14847" max="14847" width="13.7109375" style="48" customWidth="1"/>
    <col min="14848" max="14850" width="6.140625" style="48" customWidth="1"/>
    <col min="14851" max="14851" width="1.42578125" style="48" customWidth="1"/>
    <col min="14852" max="14854" width="5.140625" style="48" customWidth="1"/>
    <col min="14855" max="14855" width="1.42578125" style="48" customWidth="1"/>
    <col min="14856" max="14858" width="5.140625" style="48" customWidth="1"/>
    <col min="14859" max="14859" width="1.42578125" style="48" customWidth="1"/>
    <col min="14860" max="14862" width="5.140625" style="48" customWidth="1"/>
    <col min="14863" max="14863" width="1.42578125" style="48" customWidth="1"/>
    <col min="14864" max="14866" width="5.140625" style="48" customWidth="1"/>
    <col min="14867" max="15102" width="11.42578125" style="48"/>
    <col min="15103" max="15103" width="13.7109375" style="48" customWidth="1"/>
    <col min="15104" max="15106" width="6.140625" style="48" customWidth="1"/>
    <col min="15107" max="15107" width="1.42578125" style="48" customWidth="1"/>
    <col min="15108" max="15110" width="5.140625" style="48" customWidth="1"/>
    <col min="15111" max="15111" width="1.42578125" style="48" customWidth="1"/>
    <col min="15112" max="15114" width="5.140625" style="48" customWidth="1"/>
    <col min="15115" max="15115" width="1.42578125" style="48" customWidth="1"/>
    <col min="15116" max="15118" width="5.140625" style="48" customWidth="1"/>
    <col min="15119" max="15119" width="1.42578125" style="48" customWidth="1"/>
    <col min="15120" max="15122" width="5.140625" style="48" customWidth="1"/>
    <col min="15123" max="15358" width="11.42578125" style="48"/>
    <col min="15359" max="15359" width="13.7109375" style="48" customWidth="1"/>
    <col min="15360" max="15362" width="6.140625" style="48" customWidth="1"/>
    <col min="15363" max="15363" width="1.42578125" style="48" customWidth="1"/>
    <col min="15364" max="15366" width="5.140625" style="48" customWidth="1"/>
    <col min="15367" max="15367" width="1.42578125" style="48" customWidth="1"/>
    <col min="15368" max="15370" width="5.140625" style="48" customWidth="1"/>
    <col min="15371" max="15371" width="1.42578125" style="48" customWidth="1"/>
    <col min="15372" max="15374" width="5.140625" style="48" customWidth="1"/>
    <col min="15375" max="15375" width="1.42578125" style="48" customWidth="1"/>
    <col min="15376" max="15378" width="5.140625" style="48" customWidth="1"/>
    <col min="15379" max="15614" width="11.42578125" style="48"/>
    <col min="15615" max="15615" width="13.7109375" style="48" customWidth="1"/>
    <col min="15616" max="15618" width="6.140625" style="48" customWidth="1"/>
    <col min="15619" max="15619" width="1.42578125" style="48" customWidth="1"/>
    <col min="15620" max="15622" width="5.140625" style="48" customWidth="1"/>
    <col min="15623" max="15623" width="1.42578125" style="48" customWidth="1"/>
    <col min="15624" max="15626" width="5.140625" style="48" customWidth="1"/>
    <col min="15627" max="15627" width="1.42578125" style="48" customWidth="1"/>
    <col min="15628" max="15630" width="5.140625" style="48" customWidth="1"/>
    <col min="15631" max="15631" width="1.42578125" style="48" customWidth="1"/>
    <col min="15632" max="15634" width="5.140625" style="48" customWidth="1"/>
    <col min="15635" max="15870" width="11.42578125" style="48"/>
    <col min="15871" max="15871" width="13.7109375" style="48" customWidth="1"/>
    <col min="15872" max="15874" width="6.140625" style="48" customWidth="1"/>
    <col min="15875" max="15875" width="1.42578125" style="48" customWidth="1"/>
    <col min="15876" max="15878" width="5.140625" style="48" customWidth="1"/>
    <col min="15879" max="15879" width="1.42578125" style="48" customWidth="1"/>
    <col min="15880" max="15882" width="5.140625" style="48" customWidth="1"/>
    <col min="15883" max="15883" width="1.42578125" style="48" customWidth="1"/>
    <col min="15884" max="15886" width="5.140625" style="48" customWidth="1"/>
    <col min="15887" max="15887" width="1.42578125" style="48" customWidth="1"/>
    <col min="15888" max="15890" width="5.140625" style="48" customWidth="1"/>
    <col min="15891" max="16126" width="11.42578125" style="48"/>
    <col min="16127" max="16127" width="13.7109375" style="48" customWidth="1"/>
    <col min="16128" max="16130" width="6.140625" style="48" customWidth="1"/>
    <col min="16131" max="16131" width="1.42578125" style="48" customWidth="1"/>
    <col min="16132" max="16134" width="5.140625" style="48" customWidth="1"/>
    <col min="16135" max="16135" width="1.42578125" style="48" customWidth="1"/>
    <col min="16136" max="16138" width="5.140625" style="48" customWidth="1"/>
    <col min="16139" max="16139" width="1.42578125" style="48" customWidth="1"/>
    <col min="16140" max="16142" width="5.140625" style="48" customWidth="1"/>
    <col min="16143" max="16143" width="1.42578125" style="48" customWidth="1"/>
    <col min="16144" max="16146" width="5.140625" style="48" customWidth="1"/>
    <col min="16147" max="16384" width="11.42578125" style="48"/>
  </cols>
  <sheetData>
    <row r="1" spans="1:22" ht="15" customHeight="1" x14ac:dyDescent="0.25">
      <c r="A1" s="265" t="s">
        <v>207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53"/>
      <c r="V1" s="53"/>
    </row>
    <row r="2" spans="1:22" ht="15" customHeight="1" x14ac:dyDescent="0.25">
      <c r="A2" s="266" t="s">
        <v>79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47" t="s">
        <v>262</v>
      </c>
      <c r="V2" s="247"/>
    </row>
    <row r="3" spans="1:22" ht="15" customHeight="1" x14ac:dyDescent="0.25">
      <c r="A3" s="265" t="s">
        <v>204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47"/>
      <c r="V3" s="247"/>
    </row>
    <row r="4" spans="1:22" ht="15" customHeight="1" x14ac:dyDescent="0.25">
      <c r="A4" s="266" t="s">
        <v>195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53"/>
      <c r="V4" s="53"/>
    </row>
    <row r="5" spans="1:22" ht="15" customHeight="1" x14ac:dyDescent="0.25">
      <c r="A5" s="265" t="s">
        <v>185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53"/>
      <c r="V5" s="53"/>
    </row>
    <row r="6" spans="1:22" ht="15" customHeight="1" x14ac:dyDescent="0.25">
      <c r="A6" s="266" t="s">
        <v>399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</row>
    <row r="7" spans="1:22" ht="15" customHeight="1" x14ac:dyDescent="0.25">
      <c r="A7" s="47"/>
      <c r="B7" s="119"/>
      <c r="C7" s="47"/>
      <c r="D7" s="47"/>
      <c r="E7" s="47"/>
      <c r="F7" s="54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</row>
    <row r="8" spans="1:22" ht="15" customHeight="1" x14ac:dyDescent="0.25">
      <c r="A8" s="259" t="s">
        <v>192</v>
      </c>
      <c r="B8" s="256" t="s">
        <v>8</v>
      </c>
      <c r="C8" s="256" t="s">
        <v>193</v>
      </c>
      <c r="D8" s="256"/>
      <c r="E8" s="111"/>
      <c r="F8" s="256" t="s">
        <v>20</v>
      </c>
      <c r="G8" s="256"/>
      <c r="H8" s="256"/>
      <c r="I8" s="111"/>
      <c r="J8" s="256" t="s">
        <v>21</v>
      </c>
      <c r="K8" s="256"/>
      <c r="L8" s="256"/>
      <c r="M8" s="111"/>
      <c r="N8" s="256" t="s">
        <v>22</v>
      </c>
      <c r="O8" s="256"/>
      <c r="P8" s="256"/>
      <c r="Q8" s="111"/>
      <c r="R8" s="256" t="s">
        <v>23</v>
      </c>
      <c r="S8" s="256"/>
      <c r="T8" s="256"/>
    </row>
    <row r="9" spans="1:22" ht="15" customHeight="1" x14ac:dyDescent="0.25">
      <c r="A9" s="259"/>
      <c r="B9" s="112" t="s">
        <v>38</v>
      </c>
      <c r="C9" s="112" t="s">
        <v>39</v>
      </c>
      <c r="D9" s="112" t="s">
        <v>40</v>
      </c>
      <c r="E9" s="111"/>
      <c r="F9" s="112" t="s">
        <v>38</v>
      </c>
      <c r="G9" s="112" t="s">
        <v>39</v>
      </c>
      <c r="H9" s="112" t="s">
        <v>40</v>
      </c>
      <c r="I9" s="111"/>
      <c r="J9" s="112" t="s">
        <v>38</v>
      </c>
      <c r="K9" s="112" t="s">
        <v>39</v>
      </c>
      <c r="L9" s="112" t="s">
        <v>40</v>
      </c>
      <c r="M9" s="111"/>
      <c r="N9" s="112" t="s">
        <v>38</v>
      </c>
      <c r="O9" s="112" t="s">
        <v>39</v>
      </c>
      <c r="P9" s="112" t="s">
        <v>40</v>
      </c>
      <c r="Q9" s="111"/>
      <c r="R9" s="112" t="s">
        <v>38</v>
      </c>
      <c r="S9" s="112" t="s">
        <v>39</v>
      </c>
      <c r="T9" s="112" t="s">
        <v>40</v>
      </c>
    </row>
    <row r="10" spans="1:22" ht="15" customHeight="1" x14ac:dyDescent="0.25">
      <c r="A10" s="267" t="s">
        <v>4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</row>
    <row r="11" spans="1:22" ht="15" customHeight="1" x14ac:dyDescent="0.25">
      <c r="A11" s="52"/>
      <c r="B11" s="190"/>
      <c r="C11" s="190"/>
      <c r="D11" s="190"/>
      <c r="E11" s="50"/>
      <c r="F11" s="190"/>
      <c r="G11" s="190"/>
      <c r="H11" s="190"/>
      <c r="I11" s="50"/>
      <c r="J11" s="190"/>
      <c r="K11" s="190"/>
      <c r="L11" s="190"/>
      <c r="M11" s="50"/>
      <c r="N11" s="190"/>
      <c r="O11" s="190"/>
      <c r="P11" s="190"/>
      <c r="Q11" s="50"/>
      <c r="R11" s="190"/>
      <c r="S11" s="190"/>
      <c r="T11" s="190"/>
    </row>
    <row r="12" spans="1:22" s="77" customFormat="1" ht="15" customHeight="1" x14ac:dyDescent="0.25">
      <c r="A12" s="51" t="s">
        <v>8</v>
      </c>
      <c r="B12" s="61">
        <f>SUM(B14:B16)</f>
        <v>67</v>
      </c>
      <c r="C12" s="61">
        <f>SUM(C14:C16)</f>
        <v>33</v>
      </c>
      <c r="D12" s="61">
        <f>SUM(D14:D16)</f>
        <v>34</v>
      </c>
      <c r="E12" s="61"/>
      <c r="F12" s="61">
        <f>SUM(F14:F16)</f>
        <v>23</v>
      </c>
      <c r="G12" s="61">
        <f>SUM(G14:G16)</f>
        <v>9</v>
      </c>
      <c r="H12" s="61">
        <f>SUM(H14:H16)</f>
        <v>14</v>
      </c>
      <c r="I12" s="61"/>
      <c r="J12" s="61">
        <f>SUM(J14:J16)</f>
        <v>18</v>
      </c>
      <c r="K12" s="61">
        <f>SUM(K14:K16)</f>
        <v>8</v>
      </c>
      <c r="L12" s="61">
        <f>SUM(L14:L16)</f>
        <v>10</v>
      </c>
      <c r="M12" s="61"/>
      <c r="N12" s="61">
        <f>SUM(N14:N16)</f>
        <v>21</v>
      </c>
      <c r="O12" s="61">
        <f>SUM(O14:O16)</f>
        <v>13</v>
      </c>
      <c r="P12" s="61">
        <f>SUM(P14:P16)</f>
        <v>8</v>
      </c>
      <c r="Q12" s="61"/>
      <c r="R12" s="61">
        <f>SUM(R14:R16)</f>
        <v>5</v>
      </c>
      <c r="S12" s="61">
        <f>SUM(S14:S16)</f>
        <v>3</v>
      </c>
      <c r="T12" s="61">
        <f>SUM(T14:T16)</f>
        <v>2</v>
      </c>
    </row>
    <row r="13" spans="1:22" ht="15" customHeight="1" x14ac:dyDescent="0.25">
      <c r="A13" s="5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</row>
    <row r="14" spans="1:22" ht="15" customHeight="1" x14ac:dyDescent="0.25">
      <c r="A14" s="56" t="s">
        <v>77</v>
      </c>
      <c r="B14" s="37">
        <v>0</v>
      </c>
      <c r="C14" s="37">
        <v>0</v>
      </c>
      <c r="D14" s="37">
        <v>0</v>
      </c>
      <c r="E14" s="37"/>
      <c r="F14" s="37">
        <v>0</v>
      </c>
      <c r="G14" s="37">
        <v>0</v>
      </c>
      <c r="H14" s="37">
        <f>+F14-G14</f>
        <v>0</v>
      </c>
      <c r="I14" s="37"/>
      <c r="J14" s="63">
        <v>0</v>
      </c>
      <c r="K14" s="63">
        <v>0</v>
      </c>
      <c r="L14" s="37">
        <f>+J14-K14</f>
        <v>0</v>
      </c>
      <c r="M14" s="37"/>
      <c r="N14" s="63">
        <v>0</v>
      </c>
      <c r="O14" s="63">
        <v>0</v>
      </c>
      <c r="P14" s="37">
        <f>+N14-O14</f>
        <v>0</v>
      </c>
      <c r="Q14" s="37"/>
      <c r="R14" s="63">
        <v>0</v>
      </c>
      <c r="S14" s="63">
        <v>0</v>
      </c>
      <c r="T14" s="37">
        <f>+R14-S14</f>
        <v>0</v>
      </c>
    </row>
    <row r="15" spans="1:22" ht="15" customHeight="1" x14ac:dyDescent="0.25">
      <c r="A15" s="78" t="s">
        <v>58</v>
      </c>
      <c r="B15" s="37">
        <v>20</v>
      </c>
      <c r="C15" s="37">
        <v>9</v>
      </c>
      <c r="D15" s="37">
        <v>11</v>
      </c>
      <c r="E15" s="37"/>
      <c r="F15" s="37">
        <v>7</v>
      </c>
      <c r="G15" s="37">
        <v>2</v>
      </c>
      <c r="H15" s="37">
        <f t="shared" ref="H15:H16" si="0">+F15-G15</f>
        <v>5</v>
      </c>
      <c r="I15" s="37"/>
      <c r="J15" s="37">
        <v>3</v>
      </c>
      <c r="K15" s="37">
        <v>2</v>
      </c>
      <c r="L15" s="37">
        <f t="shared" ref="L15:L16" si="1">+J15-K15</f>
        <v>1</v>
      </c>
      <c r="M15" s="37"/>
      <c r="N15" s="37">
        <v>10</v>
      </c>
      <c r="O15" s="37">
        <v>5</v>
      </c>
      <c r="P15" s="37">
        <f t="shared" ref="P15:P16" si="2">+N15-O15</f>
        <v>5</v>
      </c>
      <c r="Q15" s="37"/>
      <c r="R15" s="37">
        <v>0</v>
      </c>
      <c r="S15" s="37">
        <v>0</v>
      </c>
      <c r="T15" s="37">
        <f t="shared" ref="T15:T16" si="3">+R15-S15</f>
        <v>0</v>
      </c>
    </row>
    <row r="16" spans="1:22" s="47" customFormat="1" ht="15" customHeight="1" x14ac:dyDescent="0.25">
      <c r="A16" s="53" t="s">
        <v>60</v>
      </c>
      <c r="B16" s="37">
        <v>47</v>
      </c>
      <c r="C16" s="37">
        <v>24</v>
      </c>
      <c r="D16" s="37">
        <v>23</v>
      </c>
      <c r="E16" s="37"/>
      <c r="F16" s="37">
        <v>16</v>
      </c>
      <c r="G16" s="37">
        <v>7</v>
      </c>
      <c r="H16" s="37">
        <f t="shared" si="0"/>
        <v>9</v>
      </c>
      <c r="I16" s="37"/>
      <c r="J16" s="37">
        <v>15</v>
      </c>
      <c r="K16" s="37">
        <v>6</v>
      </c>
      <c r="L16" s="37">
        <f t="shared" si="1"/>
        <v>9</v>
      </c>
      <c r="M16" s="37"/>
      <c r="N16" s="37">
        <v>11</v>
      </c>
      <c r="O16" s="37">
        <v>8</v>
      </c>
      <c r="P16" s="37">
        <f t="shared" si="2"/>
        <v>3</v>
      </c>
      <c r="Q16" s="37"/>
      <c r="R16" s="37">
        <v>5</v>
      </c>
      <c r="S16" s="37">
        <v>3</v>
      </c>
      <c r="T16" s="37">
        <f t="shared" si="3"/>
        <v>2</v>
      </c>
    </row>
    <row r="17" spans="1:28" ht="15" customHeight="1" x14ac:dyDescent="0.25">
      <c r="A17" s="73"/>
      <c r="B17" s="55"/>
      <c r="C17" s="55"/>
      <c r="D17" s="55"/>
      <c r="E17" s="55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8" ht="15" customHeight="1" x14ac:dyDescent="0.25">
      <c r="A18" s="267" t="s">
        <v>475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</row>
    <row r="19" spans="1:28" ht="15" customHeight="1" x14ac:dyDescent="0.25">
      <c r="A19" s="73"/>
      <c r="B19" s="55"/>
      <c r="C19" s="55"/>
      <c r="D19" s="55"/>
      <c r="E19" s="55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8" s="77" customFormat="1" ht="15" customHeight="1" x14ac:dyDescent="0.25">
      <c r="A20" s="50" t="s">
        <v>8</v>
      </c>
      <c r="B20" s="115">
        <f>+B12/(B12+'C27'!B12+'C25'!B11)*100</f>
        <v>11.472602739726028</v>
      </c>
      <c r="C20" s="115">
        <f>+C12/(C12+'C27'!C12+'C25'!C11)*100</f>
        <v>19.186046511627907</v>
      </c>
      <c r="D20" s="115">
        <f>+D12/(D12+'C27'!D12+'C25'!D11)*100</f>
        <v>8.2524271844660202</v>
      </c>
      <c r="E20" s="115"/>
      <c r="F20" s="115">
        <f>+F12/(F12+'C27'!F12+'C25'!F11)*100</f>
        <v>17.96875</v>
      </c>
      <c r="G20" s="115">
        <f>+G12/(G12+'C27'!G12+'C25'!G11)*100</f>
        <v>28.125</v>
      </c>
      <c r="H20" s="115">
        <f>+H12/(H12+'C27'!H12+'C25'!H11)*100</f>
        <v>14.583333333333334</v>
      </c>
      <c r="I20" s="144"/>
      <c r="J20" s="115">
        <f>+J12/(J12+'C27'!J12+'C25'!J11)*100</f>
        <v>11.538461538461538</v>
      </c>
      <c r="K20" s="115">
        <f>+K12/(K12+'C27'!K12+'C25'!K11)*100</f>
        <v>15.384615384615385</v>
      </c>
      <c r="L20" s="115">
        <f>+L12/(L12+'C27'!L12+'C25'!L11)*100</f>
        <v>9.6153846153846168</v>
      </c>
      <c r="M20" s="144"/>
      <c r="N20" s="115">
        <f>+N12/(N12+'C27'!N12+'C25'!N11)*100</f>
        <v>15.441176470588236</v>
      </c>
      <c r="O20" s="115">
        <f>+O12/(O12+'C27'!O12+'C25'!O11)*100</f>
        <v>29.545454545454547</v>
      </c>
      <c r="P20" s="115">
        <f>+P12/(P12+'C27'!P12+'C25'!P11)*100</f>
        <v>8.695652173913043</v>
      </c>
      <c r="Q20" s="144"/>
      <c r="R20" s="115">
        <f>+R12/(R12+'C27'!R12+'C25'!R11)*100</f>
        <v>3.0487804878048781</v>
      </c>
      <c r="S20" s="115">
        <f>+S12/(S12+'C27'!S12+'C25'!S11)*100</f>
        <v>6.8181818181818175</v>
      </c>
      <c r="T20" s="115">
        <f>+T12/(T12+'C27'!T12+'C25'!T11)*100</f>
        <v>1.6666666666666667</v>
      </c>
    </row>
    <row r="21" spans="1:28" ht="15" customHeight="1" x14ac:dyDescent="0.25">
      <c r="A21" s="54"/>
      <c r="B21" s="116"/>
      <c r="C21" s="116"/>
      <c r="D21" s="116"/>
      <c r="E21" s="116"/>
      <c r="F21" s="116"/>
      <c r="G21" s="116"/>
      <c r="H21" s="116"/>
      <c r="I21" s="114"/>
      <c r="J21" s="116"/>
      <c r="K21" s="116"/>
      <c r="L21" s="116"/>
      <c r="M21" s="114"/>
      <c r="N21" s="116"/>
      <c r="O21" s="116"/>
      <c r="P21" s="116"/>
      <c r="Q21" s="114"/>
      <c r="R21" s="116"/>
      <c r="S21" s="116"/>
      <c r="T21" s="116"/>
    </row>
    <row r="22" spans="1:28" ht="15" customHeight="1" x14ac:dyDescent="0.25">
      <c r="A22" s="79" t="s">
        <v>77</v>
      </c>
      <c r="B22" s="116">
        <f>+B14/(B14+'C27'!B14+'C25'!B13)*100</f>
        <v>0</v>
      </c>
      <c r="C22" s="116">
        <f>+C14/(C14+'C27'!C14+'C25'!C13)*100</f>
        <v>0</v>
      </c>
      <c r="D22" s="116">
        <f>+D14/(D14+'C27'!D14+'C25'!D13)*100</f>
        <v>0</v>
      </c>
      <c r="E22" s="116"/>
      <c r="F22" s="116">
        <f>+F14/(F14+'C27'!F14+'C25'!F13)*100</f>
        <v>0</v>
      </c>
      <c r="G22" s="116">
        <f>+G14/(G14+'C27'!G14+'C25'!G13)*100</f>
        <v>0</v>
      </c>
      <c r="H22" s="116">
        <f>+H14/(H14+'C27'!H14+'C25'!H13)*100</f>
        <v>0</v>
      </c>
      <c r="I22" s="101"/>
      <c r="J22" s="116">
        <f>+J14/(J14+'C27'!J14+'C25'!J13)*100</f>
        <v>0</v>
      </c>
      <c r="K22" s="116">
        <f>+K14/(K14+'C27'!K14+'C25'!K13)*100</f>
        <v>0</v>
      </c>
      <c r="L22" s="116">
        <f>+L14/(L14+'C27'!L14+'C25'!L13)*100</f>
        <v>0</v>
      </c>
      <c r="M22" s="101"/>
      <c r="N22" s="116">
        <f>+N14/(N14+'C27'!N14+'C25'!N13)*100</f>
        <v>0</v>
      </c>
      <c r="O22" s="116">
        <v>0</v>
      </c>
      <c r="P22" s="116">
        <f>+P14/(P14+'C27'!P14+'C25'!P13)*100</f>
        <v>0</v>
      </c>
      <c r="Q22" s="101"/>
      <c r="R22" s="116">
        <f>+R14/(R14+'C27'!R14+'C25'!R13)*100</f>
        <v>0</v>
      </c>
      <c r="S22" s="116">
        <f>+S14/(S14+'C27'!S14+'C25'!S13)*100</f>
        <v>0</v>
      </c>
      <c r="T22" s="116">
        <f>+T14/(T14+'C27'!T14+'C25'!T13)*100</f>
        <v>0</v>
      </c>
    </row>
    <row r="23" spans="1:28" ht="15" customHeight="1" x14ac:dyDescent="0.25">
      <c r="A23" s="80" t="s">
        <v>58</v>
      </c>
      <c r="B23" s="116">
        <f>+B15/(B15+'C27'!B15+'C25'!B14)*100</f>
        <v>11.049723756906078</v>
      </c>
      <c r="C23" s="116">
        <f>+C15/(C15+'C27'!C15+'C25'!C14)*100</f>
        <v>15</v>
      </c>
      <c r="D23" s="116">
        <f>+D15/(D15+'C27'!D15+'C25'!D14)*100</f>
        <v>9.0909090909090917</v>
      </c>
      <c r="E23" s="116"/>
      <c r="F23" s="116">
        <f>+F15/(F15+'C27'!F15+'C25'!F14)*100</f>
        <v>13.20754716981132</v>
      </c>
      <c r="G23" s="116">
        <f>+G15/(G15+'C27'!G15+'C25'!G14)*100</f>
        <v>15.384615384615385</v>
      </c>
      <c r="H23" s="116">
        <f>+H15/(H15+'C27'!H15+'C25'!H14)*100</f>
        <v>12.5</v>
      </c>
      <c r="I23" s="101"/>
      <c r="J23" s="116">
        <f>+J15/(J15+'C27'!J15+'C25'!J14)*100</f>
        <v>5.5555555555555554</v>
      </c>
      <c r="K23" s="116">
        <f>+K15/(K15+'C27'!K15+'C25'!K14)*100</f>
        <v>10.526315789473683</v>
      </c>
      <c r="L23" s="116">
        <f>+L15/(L15+'C27'!L15+'C25'!L14)*100</f>
        <v>2.8571428571428572</v>
      </c>
      <c r="M23" s="101"/>
      <c r="N23" s="116">
        <f>+N15/(N15+'C27'!N15+'C25'!N14)*100</f>
        <v>20.408163265306122</v>
      </c>
      <c r="O23" s="116">
        <f>+O15/(O15+'C27'!O15+'C25'!O14)*100</f>
        <v>23.809523809523807</v>
      </c>
      <c r="P23" s="116">
        <f>+P15/(P15+'C27'!P15+'C25'!P14)*100</f>
        <v>17.857142857142858</v>
      </c>
      <c r="Q23" s="101"/>
      <c r="R23" s="116">
        <f>+R15/(R15+'C27'!R15+'C25'!R14)*100</f>
        <v>0</v>
      </c>
      <c r="S23" s="116">
        <f>+S15/(S15+'C27'!S15+'C25'!S14)*100</f>
        <v>0</v>
      </c>
      <c r="T23" s="116">
        <f>+T15/(T15+'C27'!T15+'C25'!T14)*100</f>
        <v>0</v>
      </c>
    </row>
    <row r="24" spans="1:28" ht="15" customHeight="1" thickBot="1" x14ac:dyDescent="0.3">
      <c r="A24" s="49" t="s">
        <v>60</v>
      </c>
      <c r="B24" s="118">
        <f>+B16/(B16+'C27'!B16+'C25'!B15)*100</f>
        <v>35.338345864661655</v>
      </c>
      <c r="C24" s="118">
        <f>+C16/(C16+'C27'!C16+'C25'!C15)*100</f>
        <v>52.173913043478258</v>
      </c>
      <c r="D24" s="118">
        <f>+D16/(D16+'C27'!D16+'C25'!D15)*100</f>
        <v>26.436781609195403</v>
      </c>
      <c r="E24" s="118"/>
      <c r="F24" s="118">
        <f>+F16/(F16+'C27'!F16+'C25'!F15)*100</f>
        <v>61.53846153846154</v>
      </c>
      <c r="G24" s="118">
        <f>+G16/(G16+'C27'!G16+'C25'!G15)*100</f>
        <v>77.777777777777786</v>
      </c>
      <c r="H24" s="118">
        <f>+H16/(H16+'C27'!H16+'C25'!H15)*100</f>
        <v>52.941176470588239</v>
      </c>
      <c r="I24" s="102"/>
      <c r="J24" s="118">
        <f>+J16/(J16+'C27'!J16+'C25'!J15)*100</f>
        <v>46.875</v>
      </c>
      <c r="K24" s="118">
        <f>+K16/(K16+'C27'!K16+'C25'!K15)*100</f>
        <v>54.54545454545454</v>
      </c>
      <c r="L24" s="118">
        <f>+L16/(L16+'C27'!L16+'C25'!L15)*100</f>
        <v>42.857142857142854</v>
      </c>
      <c r="M24" s="102"/>
      <c r="N24" s="118">
        <f>+N16/(N16+'C27'!N16+'C25'!N15)*100</f>
        <v>35.483870967741936</v>
      </c>
      <c r="O24" s="118">
        <f>+O16/(O16+'C27'!O16+'C25'!O15)*100</f>
        <v>57.142857142857139</v>
      </c>
      <c r="P24" s="118">
        <f>+P16/(P16+'C27'!P16+'C25'!P15)*100</f>
        <v>17.647058823529413</v>
      </c>
      <c r="Q24" s="102"/>
      <c r="R24" s="118">
        <f>+R16/(R16+'C27'!R16+'C25'!R15)*100</f>
        <v>11.363636363636363</v>
      </c>
      <c r="S24" s="118">
        <f>+S16/(S16+'C27'!S16+'C25'!S15)*100</f>
        <v>25</v>
      </c>
      <c r="T24" s="118">
        <f>+T16/(T16+'C27'!T16+'C25'!T15)*100</f>
        <v>6.25</v>
      </c>
      <c r="U24" s="47"/>
      <c r="V24" s="47"/>
      <c r="W24" s="47"/>
      <c r="X24" s="47"/>
      <c r="Y24" s="47"/>
      <c r="Z24" s="47"/>
      <c r="AA24" s="47"/>
      <c r="AB24" s="47"/>
    </row>
    <row r="25" spans="1:28" ht="15" customHeight="1" x14ac:dyDescent="0.25">
      <c r="A25" s="269" t="s">
        <v>472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145"/>
      <c r="V25" s="145"/>
      <c r="W25" s="145"/>
      <c r="X25" s="145"/>
      <c r="Y25" s="145"/>
      <c r="Z25" s="145"/>
      <c r="AA25" s="47"/>
      <c r="AB25" s="47"/>
    </row>
    <row r="26" spans="1:28" ht="15" customHeight="1" x14ac:dyDescent="0.25">
      <c r="A26" s="270" t="s">
        <v>467</v>
      </c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145"/>
      <c r="V26" s="145"/>
      <c r="W26" s="145"/>
      <c r="X26" s="145"/>
      <c r="Y26" s="145"/>
      <c r="Z26" s="145"/>
      <c r="AA26" s="47"/>
      <c r="AB26" s="47"/>
    </row>
    <row r="27" spans="1:28" ht="15" customHeight="1" x14ac:dyDescent="0.25">
      <c r="A27" s="271" t="s">
        <v>468</v>
      </c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145"/>
      <c r="V27" s="145"/>
      <c r="W27" s="145"/>
      <c r="X27" s="145"/>
      <c r="Y27" s="145"/>
      <c r="Z27" s="145"/>
      <c r="AA27" s="47"/>
      <c r="AB27" s="47"/>
    </row>
    <row r="28" spans="1:28" ht="15" customHeight="1" x14ac:dyDescent="0.25">
      <c r="U28" s="47"/>
      <c r="V28" s="47"/>
      <c r="W28" s="47"/>
      <c r="X28" s="47"/>
      <c r="Y28" s="47"/>
      <c r="Z28" s="47"/>
      <c r="AA28" s="47"/>
      <c r="AB28" s="47"/>
    </row>
    <row r="29" spans="1:28" ht="15" customHeight="1" x14ac:dyDescent="0.25">
      <c r="U29" s="47"/>
      <c r="V29" s="47"/>
      <c r="W29" s="47"/>
      <c r="X29" s="47"/>
      <c r="Y29" s="47"/>
      <c r="Z29" s="47"/>
      <c r="AA29" s="47"/>
      <c r="AB29" s="47"/>
    </row>
    <row r="30" spans="1:28" ht="15" customHeight="1" x14ac:dyDescent="0.25">
      <c r="U30" s="47"/>
      <c r="V30" s="47"/>
      <c r="W30" s="47"/>
      <c r="X30" s="47"/>
      <c r="Y30" s="47"/>
      <c r="Z30" s="47"/>
      <c r="AA30" s="47"/>
      <c r="AB30" s="47"/>
    </row>
    <row r="31" spans="1:28" ht="15" customHeight="1" x14ac:dyDescent="0.25">
      <c r="U31" s="47"/>
      <c r="V31" s="47"/>
      <c r="W31" s="47"/>
      <c r="X31" s="47"/>
      <c r="Y31" s="47"/>
      <c r="Z31" s="47"/>
      <c r="AA31" s="47"/>
      <c r="AB31" s="47"/>
    </row>
    <row r="32" spans="1:28" ht="15" customHeight="1" x14ac:dyDescent="0.25">
      <c r="U32" s="47"/>
      <c r="V32" s="47"/>
      <c r="W32" s="47"/>
      <c r="X32" s="47"/>
      <c r="Y32" s="47"/>
      <c r="Z32" s="47"/>
      <c r="AA32" s="47"/>
      <c r="AB32" s="47"/>
    </row>
    <row r="33" spans="21:28" ht="15" customHeight="1" x14ac:dyDescent="0.25">
      <c r="U33" s="47"/>
      <c r="V33" s="47"/>
      <c r="W33" s="47"/>
      <c r="X33" s="47"/>
      <c r="Y33" s="47"/>
      <c r="Z33" s="47"/>
      <c r="AA33" s="47"/>
      <c r="AB33" s="47"/>
    </row>
    <row r="34" spans="21:28" ht="15" customHeight="1" x14ac:dyDescent="0.25">
      <c r="U34" s="47"/>
      <c r="V34" s="47"/>
      <c r="W34" s="47"/>
      <c r="X34" s="47"/>
      <c r="Y34" s="47"/>
      <c r="Z34" s="47"/>
      <c r="AA34" s="47"/>
      <c r="AB34" s="47"/>
    </row>
    <row r="35" spans="21:28" ht="15" customHeight="1" x14ac:dyDescent="0.25">
      <c r="U35" s="47"/>
      <c r="V35" s="47"/>
      <c r="W35" s="47"/>
      <c r="X35" s="47"/>
      <c r="Y35" s="47"/>
      <c r="Z35" s="47"/>
      <c r="AA35" s="47"/>
      <c r="AB35" s="47"/>
    </row>
    <row r="36" spans="21:28" ht="15" customHeight="1" x14ac:dyDescent="0.25">
      <c r="U36" s="47"/>
      <c r="V36" s="47"/>
      <c r="W36" s="47"/>
      <c r="X36" s="47"/>
      <c r="Y36" s="47"/>
      <c r="Z36" s="47"/>
      <c r="AA36" s="47"/>
      <c r="AB36" s="47"/>
    </row>
    <row r="37" spans="21:28" ht="15" customHeight="1" x14ac:dyDescent="0.25">
      <c r="U37" s="47"/>
      <c r="V37" s="47"/>
      <c r="W37" s="47"/>
      <c r="X37" s="47"/>
      <c r="Y37" s="47"/>
      <c r="Z37" s="47"/>
      <c r="AA37" s="47"/>
      <c r="AB37" s="47"/>
    </row>
    <row r="38" spans="21:28" ht="15" customHeight="1" x14ac:dyDescent="0.25">
      <c r="U38" s="47"/>
      <c r="V38" s="47"/>
      <c r="W38" s="47"/>
      <c r="X38" s="47"/>
      <c r="Y38" s="47"/>
      <c r="Z38" s="47"/>
      <c r="AA38" s="47"/>
      <c r="AB38" s="47"/>
    </row>
    <row r="39" spans="21:28" ht="15" customHeight="1" x14ac:dyDescent="0.25">
      <c r="U39" s="47"/>
      <c r="V39" s="47"/>
      <c r="W39" s="47"/>
      <c r="X39" s="47"/>
      <c r="Y39" s="47"/>
      <c r="Z39" s="47"/>
      <c r="AA39" s="47"/>
      <c r="AB39" s="47"/>
    </row>
    <row r="40" spans="21:28" ht="15" customHeight="1" x14ac:dyDescent="0.25">
      <c r="U40" s="47"/>
      <c r="V40" s="47"/>
      <c r="W40" s="47"/>
      <c r="X40" s="47"/>
      <c r="Y40" s="47"/>
      <c r="Z40" s="47"/>
      <c r="AA40" s="47"/>
      <c r="AB40" s="47"/>
    </row>
    <row r="41" spans="21:28" ht="15" customHeight="1" x14ac:dyDescent="0.25">
      <c r="U41" s="47"/>
      <c r="V41" s="47"/>
      <c r="W41" s="47"/>
      <c r="X41" s="47"/>
      <c r="Y41" s="47"/>
      <c r="Z41" s="47"/>
      <c r="AA41" s="47"/>
      <c r="AB41" s="47"/>
    </row>
  </sheetData>
  <mergeCells count="18">
    <mergeCell ref="A27:T27"/>
    <mergeCell ref="A10:T10"/>
    <mergeCell ref="A18:T18"/>
    <mergeCell ref="A25:T25"/>
    <mergeCell ref="A26:T26"/>
    <mergeCell ref="A5:T5"/>
    <mergeCell ref="A6:T6"/>
    <mergeCell ref="A8:A9"/>
    <mergeCell ref="B8:D8"/>
    <mergeCell ref="F8:H8"/>
    <mergeCell ref="J8:L8"/>
    <mergeCell ref="N8:P8"/>
    <mergeCell ref="R8:T8"/>
    <mergeCell ref="A1:T1"/>
    <mergeCell ref="A2:T2"/>
    <mergeCell ref="A3:T3"/>
    <mergeCell ref="A4:T4"/>
    <mergeCell ref="U2:V3"/>
  </mergeCells>
  <hyperlinks>
    <hyperlink ref="U2" r:id="rId1" location="INDICE!A1"/>
    <hyperlink ref="U2:V3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activeCell="I2" sqref="I2:J3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6" spans="1:10" ht="15" customHeight="1" x14ac:dyDescent="0.25">
      <c r="A6" s="245" t="s">
        <v>476</v>
      </c>
      <c r="B6" s="245"/>
      <c r="C6" s="245"/>
      <c r="D6" s="245"/>
      <c r="E6" s="245"/>
      <c r="F6" s="245"/>
      <c r="G6" s="245"/>
      <c r="H6" s="245"/>
    </row>
    <row r="7" spans="1:10" x14ac:dyDescent="0.25">
      <c r="A7" s="245"/>
      <c r="B7" s="245"/>
      <c r="C7" s="245"/>
      <c r="D7" s="245"/>
      <c r="E7" s="245"/>
      <c r="F7" s="245"/>
      <c r="G7" s="245"/>
      <c r="H7" s="245"/>
    </row>
    <row r="8" spans="1:10" x14ac:dyDescent="0.25">
      <c r="A8" s="245"/>
      <c r="B8" s="245"/>
      <c r="C8" s="245"/>
      <c r="D8" s="245"/>
      <c r="E8" s="245"/>
      <c r="F8" s="245"/>
      <c r="G8" s="245"/>
      <c r="H8" s="245"/>
    </row>
    <row r="9" spans="1:10" x14ac:dyDescent="0.25">
      <c r="A9" s="245"/>
      <c r="B9" s="245"/>
      <c r="C9" s="245"/>
      <c r="D9" s="245"/>
      <c r="E9" s="245"/>
      <c r="F9" s="245"/>
      <c r="G9" s="245"/>
      <c r="H9" s="245"/>
    </row>
    <row r="10" spans="1:10" x14ac:dyDescent="0.25">
      <c r="A10" s="245"/>
      <c r="B10" s="245"/>
      <c r="C10" s="245"/>
      <c r="D10" s="245"/>
      <c r="E10" s="245"/>
      <c r="F10" s="245"/>
      <c r="G10" s="245"/>
      <c r="H10" s="245"/>
    </row>
    <row r="11" spans="1:10" ht="15" customHeight="1" x14ac:dyDescent="0.25">
      <c r="A11" s="245"/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6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6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8.7109375" style="53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8" width="7.5703125" style="53" bestFit="1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1" s="81" customFormat="1" ht="15" customHeight="1" x14ac:dyDescent="0.25">
      <c r="A1" s="261" t="s">
        <v>208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80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59"/>
      <c r="B8" s="197"/>
      <c r="C8" s="197"/>
      <c r="D8" s="197"/>
      <c r="E8" s="50"/>
      <c r="F8" s="197"/>
      <c r="G8" s="197"/>
      <c r="H8" s="197"/>
      <c r="I8" s="50"/>
      <c r="J8" s="197"/>
      <c r="K8" s="197"/>
      <c r="L8" s="197"/>
      <c r="M8" s="50"/>
      <c r="N8" s="197"/>
      <c r="O8" s="197"/>
      <c r="P8" s="197"/>
      <c r="Q8" s="50"/>
      <c r="R8" s="197"/>
      <c r="S8" s="197"/>
      <c r="T8" s="197"/>
      <c r="U8" s="50"/>
      <c r="V8" s="197"/>
      <c r="W8" s="197"/>
      <c r="X8" s="197"/>
      <c r="Y8" s="50"/>
      <c r="Z8" s="197"/>
      <c r="AA8" s="197"/>
      <c r="AB8" s="197"/>
    </row>
    <row r="9" spans="1:31" ht="15" customHeight="1" x14ac:dyDescent="0.25">
      <c r="A9" s="60" t="s">
        <v>8</v>
      </c>
      <c r="B9" s="120">
        <f>+B15+B21</f>
        <v>400474</v>
      </c>
      <c r="C9" s="120">
        <f t="shared" ref="B9:D12" si="0">+C15+C21</f>
        <v>196736</v>
      </c>
      <c r="D9" s="120">
        <f t="shared" si="0"/>
        <v>203738</v>
      </c>
      <c r="E9" s="120"/>
      <c r="F9" s="120">
        <f t="shared" ref="F9:H12" si="1">+F15+F21</f>
        <v>77904</v>
      </c>
      <c r="G9" s="120">
        <f t="shared" si="1"/>
        <v>39169</v>
      </c>
      <c r="H9" s="120">
        <f t="shared" si="1"/>
        <v>38735</v>
      </c>
      <c r="I9" s="120"/>
      <c r="J9" s="120">
        <f t="shared" ref="J9:L12" si="2">+J15+J21</f>
        <v>78791</v>
      </c>
      <c r="K9" s="120">
        <f t="shared" si="2"/>
        <v>40066</v>
      </c>
      <c r="L9" s="120">
        <f t="shared" si="2"/>
        <v>38725</v>
      </c>
      <c r="M9" s="120"/>
      <c r="N9" s="120">
        <f t="shared" ref="N9:P12" si="3">+N15+N21</f>
        <v>73344</v>
      </c>
      <c r="O9" s="120">
        <f t="shared" si="3"/>
        <v>36657</v>
      </c>
      <c r="P9" s="120">
        <f t="shared" si="3"/>
        <v>36687</v>
      </c>
      <c r="Q9" s="120"/>
      <c r="R9" s="120">
        <f t="shared" ref="R9:T12" si="4">+R15+R21</f>
        <v>78449</v>
      </c>
      <c r="S9" s="120">
        <f t="shared" si="4"/>
        <v>37538</v>
      </c>
      <c r="T9" s="120">
        <f t="shared" si="4"/>
        <v>40911</v>
      </c>
      <c r="U9" s="120"/>
      <c r="V9" s="120">
        <f t="shared" ref="V9:X12" si="5">+V15+V21</f>
        <v>73036</v>
      </c>
      <c r="W9" s="120">
        <f t="shared" si="5"/>
        <v>34837</v>
      </c>
      <c r="X9" s="120">
        <f t="shared" si="5"/>
        <v>38199</v>
      </c>
      <c r="Y9" s="120"/>
      <c r="Z9" s="120">
        <f t="shared" ref="Z9:AB12" si="6">+Z15+Z21</f>
        <v>18950</v>
      </c>
      <c r="AA9" s="120">
        <f t="shared" si="6"/>
        <v>8469</v>
      </c>
      <c r="AB9" s="120">
        <f t="shared" si="6"/>
        <v>10481</v>
      </c>
    </row>
    <row r="10" spans="1:31" ht="15" customHeight="1" x14ac:dyDescent="0.25">
      <c r="A10" s="68" t="s">
        <v>41</v>
      </c>
      <c r="B10" s="121">
        <f t="shared" si="0"/>
        <v>362813</v>
      </c>
      <c r="C10" s="121">
        <f t="shared" si="0"/>
        <v>177721</v>
      </c>
      <c r="D10" s="121">
        <f t="shared" si="0"/>
        <v>185092</v>
      </c>
      <c r="E10" s="121"/>
      <c r="F10" s="121">
        <f t="shared" si="1"/>
        <v>70155</v>
      </c>
      <c r="G10" s="121">
        <f t="shared" si="1"/>
        <v>35276</v>
      </c>
      <c r="H10" s="121">
        <f t="shared" si="1"/>
        <v>34879</v>
      </c>
      <c r="I10" s="121"/>
      <c r="J10" s="121">
        <f t="shared" si="2"/>
        <v>71313</v>
      </c>
      <c r="K10" s="121">
        <f t="shared" si="2"/>
        <v>36291</v>
      </c>
      <c r="L10" s="121">
        <f t="shared" si="2"/>
        <v>35022</v>
      </c>
      <c r="M10" s="121"/>
      <c r="N10" s="121">
        <f t="shared" si="3"/>
        <v>65970</v>
      </c>
      <c r="O10" s="121">
        <f t="shared" si="3"/>
        <v>32919</v>
      </c>
      <c r="P10" s="121">
        <f t="shared" si="3"/>
        <v>33051</v>
      </c>
      <c r="Q10" s="121"/>
      <c r="R10" s="121">
        <f t="shared" si="4"/>
        <v>71297</v>
      </c>
      <c r="S10" s="121">
        <f t="shared" si="4"/>
        <v>33917</v>
      </c>
      <c r="T10" s="121">
        <f t="shared" si="4"/>
        <v>37380</v>
      </c>
      <c r="U10" s="121"/>
      <c r="V10" s="121">
        <f t="shared" si="5"/>
        <v>66111</v>
      </c>
      <c r="W10" s="121">
        <f t="shared" si="5"/>
        <v>31370</v>
      </c>
      <c r="X10" s="121">
        <f t="shared" si="5"/>
        <v>34741</v>
      </c>
      <c r="Y10" s="121"/>
      <c r="Z10" s="121">
        <f t="shared" si="6"/>
        <v>17967</v>
      </c>
      <c r="AA10" s="121">
        <f t="shared" si="6"/>
        <v>7948</v>
      </c>
      <c r="AB10" s="121">
        <f t="shared" si="6"/>
        <v>10019</v>
      </c>
    </row>
    <row r="11" spans="1:31" ht="15" customHeight="1" x14ac:dyDescent="0.25">
      <c r="A11" s="68" t="s">
        <v>42</v>
      </c>
      <c r="B11" s="121">
        <f t="shared" si="0"/>
        <v>25657</v>
      </c>
      <c r="C11" s="121">
        <f t="shared" si="0"/>
        <v>13015</v>
      </c>
      <c r="D11" s="121">
        <f t="shared" si="0"/>
        <v>12642</v>
      </c>
      <c r="E11" s="121"/>
      <c r="F11" s="121">
        <f t="shared" si="1"/>
        <v>5444</v>
      </c>
      <c r="G11" s="121">
        <f t="shared" si="1"/>
        <v>2754</v>
      </c>
      <c r="H11" s="121">
        <f t="shared" si="1"/>
        <v>2690</v>
      </c>
      <c r="I11" s="121"/>
      <c r="J11" s="121">
        <f t="shared" si="2"/>
        <v>5213</v>
      </c>
      <c r="K11" s="121">
        <f t="shared" si="2"/>
        <v>2624</v>
      </c>
      <c r="L11" s="121">
        <f t="shared" si="2"/>
        <v>2589</v>
      </c>
      <c r="M11" s="121"/>
      <c r="N11" s="121">
        <f t="shared" si="3"/>
        <v>5208</v>
      </c>
      <c r="O11" s="121">
        <f t="shared" si="3"/>
        <v>2667</v>
      </c>
      <c r="P11" s="121">
        <f t="shared" si="3"/>
        <v>2541</v>
      </c>
      <c r="Q11" s="121"/>
      <c r="R11" s="121">
        <f t="shared" si="4"/>
        <v>4714</v>
      </c>
      <c r="S11" s="121">
        <f t="shared" si="4"/>
        <v>2393</v>
      </c>
      <c r="T11" s="121">
        <f t="shared" si="4"/>
        <v>2321</v>
      </c>
      <c r="U11" s="121"/>
      <c r="V11" s="121">
        <f t="shared" si="5"/>
        <v>4715</v>
      </c>
      <c r="W11" s="121">
        <f t="shared" si="5"/>
        <v>2384</v>
      </c>
      <c r="X11" s="121">
        <f t="shared" si="5"/>
        <v>2331</v>
      </c>
      <c r="Y11" s="121"/>
      <c r="Z11" s="37">
        <f t="shared" si="6"/>
        <v>363</v>
      </c>
      <c r="AA11" s="37">
        <f t="shared" si="6"/>
        <v>193</v>
      </c>
      <c r="AB11" s="37">
        <f t="shared" si="6"/>
        <v>170</v>
      </c>
    </row>
    <row r="12" spans="1:31" ht="15" customHeight="1" x14ac:dyDescent="0.25">
      <c r="A12" s="68" t="s">
        <v>194</v>
      </c>
      <c r="B12" s="121">
        <f t="shared" si="0"/>
        <v>12004</v>
      </c>
      <c r="C12" s="121">
        <f t="shared" si="0"/>
        <v>6000</v>
      </c>
      <c r="D12" s="121">
        <f t="shared" si="0"/>
        <v>6004</v>
      </c>
      <c r="E12" s="121"/>
      <c r="F12" s="121">
        <f t="shared" si="1"/>
        <v>2305</v>
      </c>
      <c r="G12" s="121">
        <f t="shared" si="1"/>
        <v>1139</v>
      </c>
      <c r="H12" s="121">
        <f t="shared" si="1"/>
        <v>1166</v>
      </c>
      <c r="I12" s="121"/>
      <c r="J12" s="121">
        <f t="shared" si="2"/>
        <v>2265</v>
      </c>
      <c r="K12" s="121">
        <f t="shared" si="2"/>
        <v>1151</v>
      </c>
      <c r="L12" s="121">
        <f t="shared" si="2"/>
        <v>1114</v>
      </c>
      <c r="M12" s="121"/>
      <c r="N12" s="121">
        <f t="shared" si="3"/>
        <v>2166</v>
      </c>
      <c r="O12" s="121">
        <f t="shared" si="3"/>
        <v>1071</v>
      </c>
      <c r="P12" s="121">
        <f t="shared" si="3"/>
        <v>1095</v>
      </c>
      <c r="Q12" s="121"/>
      <c r="R12" s="121">
        <f t="shared" si="4"/>
        <v>2438</v>
      </c>
      <c r="S12" s="121">
        <f t="shared" si="4"/>
        <v>1228</v>
      </c>
      <c r="T12" s="121">
        <f t="shared" si="4"/>
        <v>1210</v>
      </c>
      <c r="U12" s="121"/>
      <c r="V12" s="121">
        <f t="shared" si="5"/>
        <v>2210</v>
      </c>
      <c r="W12" s="121">
        <f t="shared" si="5"/>
        <v>1083</v>
      </c>
      <c r="X12" s="121">
        <f t="shared" si="5"/>
        <v>1127</v>
      </c>
      <c r="Y12" s="37"/>
      <c r="Z12" s="37">
        <f t="shared" si="6"/>
        <v>620</v>
      </c>
      <c r="AA12" s="37">
        <f t="shared" si="6"/>
        <v>328</v>
      </c>
      <c r="AB12" s="37">
        <f t="shared" si="6"/>
        <v>292</v>
      </c>
    </row>
    <row r="13" spans="1:31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31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64"/>
      <c r="AA14" s="64"/>
      <c r="AB14" s="64"/>
    </row>
    <row r="15" spans="1:31" ht="15" customHeight="1" x14ac:dyDescent="0.25">
      <c r="A15" s="67" t="s">
        <v>8</v>
      </c>
      <c r="B15" s="120">
        <f>+B16+B17+B18</f>
        <v>301856</v>
      </c>
      <c r="C15" s="120">
        <f t="shared" ref="C15:D15" si="7">+C16+C17+C18</f>
        <v>148076</v>
      </c>
      <c r="D15" s="120">
        <f t="shared" si="7"/>
        <v>153780</v>
      </c>
      <c r="E15" s="120"/>
      <c r="F15" s="120">
        <f>+F16+F17+F18</f>
        <v>57814</v>
      </c>
      <c r="G15" s="120">
        <f t="shared" ref="G15:H15" si="8">+G16+G17+G18</f>
        <v>29073</v>
      </c>
      <c r="H15" s="120">
        <f t="shared" si="8"/>
        <v>28741</v>
      </c>
      <c r="I15" s="120"/>
      <c r="J15" s="120">
        <f>+J16+J17+J18</f>
        <v>58793</v>
      </c>
      <c r="K15" s="120">
        <f t="shared" ref="K15:L15" si="9">+K16+K17+K18</f>
        <v>29852</v>
      </c>
      <c r="L15" s="120">
        <f t="shared" si="9"/>
        <v>28941</v>
      </c>
      <c r="M15" s="120"/>
      <c r="N15" s="120">
        <f>+N16+N17+N18</f>
        <v>55322</v>
      </c>
      <c r="O15" s="120">
        <f t="shared" ref="O15:P15" si="10">+O16+O17+O18</f>
        <v>27695</v>
      </c>
      <c r="P15" s="120">
        <f t="shared" si="10"/>
        <v>27627</v>
      </c>
      <c r="Q15" s="120"/>
      <c r="R15" s="120">
        <f>+R16+R17+R18</f>
        <v>59948</v>
      </c>
      <c r="S15" s="120">
        <f t="shared" ref="S15:T15" si="11">+S16+S17+S18</f>
        <v>28596</v>
      </c>
      <c r="T15" s="120">
        <f t="shared" si="11"/>
        <v>31352</v>
      </c>
      <c r="U15" s="120"/>
      <c r="V15" s="120">
        <f>+V16+V17+V18</f>
        <v>56139</v>
      </c>
      <c r="W15" s="120">
        <f t="shared" ref="W15:X15" si="12">+W16+W17+W18</f>
        <v>26735</v>
      </c>
      <c r="X15" s="120">
        <f t="shared" si="12"/>
        <v>29404</v>
      </c>
      <c r="Y15" s="120"/>
      <c r="Z15" s="120">
        <f>+Z16+Z17+Z18</f>
        <v>13840</v>
      </c>
      <c r="AA15" s="120">
        <f t="shared" ref="AA15:AB15" si="13">+AA16+AA17+AA18</f>
        <v>6125</v>
      </c>
      <c r="AB15" s="120">
        <f t="shared" si="13"/>
        <v>7715</v>
      </c>
    </row>
    <row r="16" spans="1:31" ht="15" customHeight="1" x14ac:dyDescent="0.25">
      <c r="A16" s="68" t="s">
        <v>41</v>
      </c>
      <c r="B16" s="121">
        <v>264872</v>
      </c>
      <c r="C16" s="121">
        <v>129383</v>
      </c>
      <c r="D16" s="121">
        <v>135489</v>
      </c>
      <c r="E16" s="121"/>
      <c r="F16" s="121">
        <v>50245</v>
      </c>
      <c r="G16" s="121">
        <v>25278</v>
      </c>
      <c r="H16" s="121">
        <v>24967</v>
      </c>
      <c r="I16" s="121"/>
      <c r="J16" s="121">
        <v>51478</v>
      </c>
      <c r="K16" s="121">
        <v>26147</v>
      </c>
      <c r="L16" s="121">
        <v>25331</v>
      </c>
      <c r="M16" s="121"/>
      <c r="N16" s="121">
        <v>48075</v>
      </c>
      <c r="O16" s="121">
        <v>24011</v>
      </c>
      <c r="P16" s="121">
        <v>24064</v>
      </c>
      <c r="Q16" s="121"/>
      <c r="R16" s="121">
        <v>52912</v>
      </c>
      <c r="S16" s="121">
        <v>25038</v>
      </c>
      <c r="T16" s="121">
        <v>27874</v>
      </c>
      <c r="U16" s="121"/>
      <c r="V16" s="121">
        <v>49294</v>
      </c>
      <c r="W16" s="121">
        <v>23300</v>
      </c>
      <c r="X16" s="121">
        <v>25994</v>
      </c>
      <c r="Y16" s="121"/>
      <c r="Z16" s="121">
        <v>12868</v>
      </c>
      <c r="AA16" s="121">
        <v>5609</v>
      </c>
      <c r="AB16" s="121">
        <v>7259</v>
      </c>
    </row>
    <row r="17" spans="1:28" ht="15" customHeight="1" x14ac:dyDescent="0.25">
      <c r="A17" s="68" t="s">
        <v>42</v>
      </c>
      <c r="B17" s="121">
        <v>24980</v>
      </c>
      <c r="C17" s="121">
        <v>12693</v>
      </c>
      <c r="D17" s="121">
        <v>12287</v>
      </c>
      <c r="E17" s="121"/>
      <c r="F17" s="121">
        <v>5264</v>
      </c>
      <c r="G17" s="121">
        <v>2656</v>
      </c>
      <c r="H17" s="121">
        <v>2608</v>
      </c>
      <c r="I17" s="121"/>
      <c r="J17" s="121">
        <v>5050</v>
      </c>
      <c r="K17" s="121">
        <v>2554</v>
      </c>
      <c r="L17" s="121">
        <v>2496</v>
      </c>
      <c r="M17" s="121"/>
      <c r="N17" s="121">
        <v>5081</v>
      </c>
      <c r="O17" s="121">
        <v>2613</v>
      </c>
      <c r="P17" s="121">
        <v>2468</v>
      </c>
      <c r="Q17" s="121"/>
      <c r="R17" s="121">
        <v>4598</v>
      </c>
      <c r="S17" s="121">
        <v>2330</v>
      </c>
      <c r="T17" s="121">
        <v>2268</v>
      </c>
      <c r="U17" s="121"/>
      <c r="V17" s="121">
        <v>4635</v>
      </c>
      <c r="W17" s="121">
        <v>2352</v>
      </c>
      <c r="X17" s="121">
        <v>2283</v>
      </c>
      <c r="Y17" s="121"/>
      <c r="Z17" s="37">
        <v>352</v>
      </c>
      <c r="AA17" s="37">
        <v>188</v>
      </c>
      <c r="AB17" s="37">
        <v>164</v>
      </c>
    </row>
    <row r="18" spans="1:28" ht="15" customHeight="1" x14ac:dyDescent="0.25">
      <c r="A18" s="68" t="s">
        <v>194</v>
      </c>
      <c r="B18" s="121">
        <v>12004</v>
      </c>
      <c r="C18" s="121">
        <v>6000</v>
      </c>
      <c r="D18" s="121">
        <v>6004</v>
      </c>
      <c r="E18" s="121"/>
      <c r="F18" s="121">
        <v>2305</v>
      </c>
      <c r="G18" s="121">
        <v>1139</v>
      </c>
      <c r="H18" s="121">
        <v>1166</v>
      </c>
      <c r="I18" s="121"/>
      <c r="J18" s="121">
        <v>2265</v>
      </c>
      <c r="K18" s="121">
        <v>1151</v>
      </c>
      <c r="L18" s="121">
        <v>1114</v>
      </c>
      <c r="M18" s="121"/>
      <c r="N18" s="121">
        <v>2166</v>
      </c>
      <c r="O18" s="121">
        <v>1071</v>
      </c>
      <c r="P18" s="121">
        <v>1095</v>
      </c>
      <c r="Q18" s="121"/>
      <c r="R18" s="121">
        <v>2438</v>
      </c>
      <c r="S18" s="121">
        <v>1228</v>
      </c>
      <c r="T18" s="121">
        <v>1210</v>
      </c>
      <c r="U18" s="121"/>
      <c r="V18" s="121">
        <v>2210</v>
      </c>
      <c r="W18" s="121">
        <v>1083</v>
      </c>
      <c r="X18" s="121">
        <v>1127</v>
      </c>
      <c r="Y18" s="37"/>
      <c r="Z18" s="37">
        <v>620</v>
      </c>
      <c r="AA18" s="37">
        <v>328</v>
      </c>
      <c r="AB18" s="37">
        <v>292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5" customHeight="1" x14ac:dyDescent="0.25">
      <c r="A21" s="67" t="s">
        <v>8</v>
      </c>
      <c r="B21" s="120">
        <f>+B22+B23+B24</f>
        <v>98618</v>
      </c>
      <c r="C21" s="120">
        <f t="shared" ref="C21:D21" si="14">+C22+C23+C24</f>
        <v>48660</v>
      </c>
      <c r="D21" s="120">
        <f t="shared" si="14"/>
        <v>49958</v>
      </c>
      <c r="E21" s="120"/>
      <c r="F21" s="120">
        <f>+F22+F23+F24</f>
        <v>20090</v>
      </c>
      <c r="G21" s="120">
        <f t="shared" ref="G21:H21" si="15">+G22+G23+G24</f>
        <v>10096</v>
      </c>
      <c r="H21" s="120">
        <f t="shared" si="15"/>
        <v>9994</v>
      </c>
      <c r="I21" s="120"/>
      <c r="J21" s="120">
        <f>+J22+J23+J24</f>
        <v>19998</v>
      </c>
      <c r="K21" s="120">
        <f t="shared" ref="K21:L21" si="16">+K22+K23+K24</f>
        <v>10214</v>
      </c>
      <c r="L21" s="120">
        <f t="shared" si="16"/>
        <v>9784</v>
      </c>
      <c r="M21" s="120"/>
      <c r="N21" s="120">
        <f>+N22+N23+N24</f>
        <v>18022</v>
      </c>
      <c r="O21" s="120">
        <f t="shared" ref="O21:P21" si="17">+O22+O23+O24</f>
        <v>8962</v>
      </c>
      <c r="P21" s="120">
        <f t="shared" si="17"/>
        <v>9060</v>
      </c>
      <c r="Q21" s="120"/>
      <c r="R21" s="120">
        <f>+R22+R23+R24</f>
        <v>18501</v>
      </c>
      <c r="S21" s="120">
        <f t="shared" ref="S21:T21" si="18">+S22+S23+S24</f>
        <v>8942</v>
      </c>
      <c r="T21" s="120">
        <f t="shared" si="18"/>
        <v>9559</v>
      </c>
      <c r="U21" s="120"/>
      <c r="V21" s="120">
        <f>+V22+V23+V24</f>
        <v>16897</v>
      </c>
      <c r="W21" s="120">
        <f t="shared" ref="W21:X21" si="19">+W22+W23+W24</f>
        <v>8102</v>
      </c>
      <c r="X21" s="120">
        <f t="shared" si="19"/>
        <v>8795</v>
      </c>
      <c r="Y21" s="120"/>
      <c r="Z21" s="120">
        <f>+Z22+Z23+Z24</f>
        <v>5110</v>
      </c>
      <c r="AA21" s="120">
        <f t="shared" ref="AA21:AB21" si="20">+AA22+AA23+AA24</f>
        <v>2344</v>
      </c>
      <c r="AB21" s="120">
        <f t="shared" si="20"/>
        <v>2766</v>
      </c>
    </row>
    <row r="22" spans="1:28" ht="15" customHeight="1" x14ac:dyDescent="0.25">
      <c r="A22" s="68" t="s">
        <v>41</v>
      </c>
      <c r="B22" s="121">
        <v>97941</v>
      </c>
      <c r="C22" s="121">
        <v>48338</v>
      </c>
      <c r="D22" s="121">
        <v>49603</v>
      </c>
      <c r="E22" s="121"/>
      <c r="F22" s="121">
        <v>19910</v>
      </c>
      <c r="G22" s="121">
        <v>9998</v>
      </c>
      <c r="H22" s="121">
        <v>9912</v>
      </c>
      <c r="I22" s="121"/>
      <c r="J22" s="121">
        <v>19835</v>
      </c>
      <c r="K22" s="121">
        <v>10144</v>
      </c>
      <c r="L22" s="121">
        <v>9691</v>
      </c>
      <c r="M22" s="121"/>
      <c r="N22" s="121">
        <v>17895</v>
      </c>
      <c r="O22" s="121">
        <v>8908</v>
      </c>
      <c r="P22" s="121">
        <v>8987</v>
      </c>
      <c r="Q22" s="121"/>
      <c r="R22" s="121">
        <v>18385</v>
      </c>
      <c r="S22" s="121">
        <v>8879</v>
      </c>
      <c r="T22" s="121">
        <v>9506</v>
      </c>
      <c r="U22" s="121"/>
      <c r="V22" s="121">
        <v>16817</v>
      </c>
      <c r="W22" s="121">
        <v>8070</v>
      </c>
      <c r="X22" s="121">
        <v>8747</v>
      </c>
      <c r="Y22" s="121"/>
      <c r="Z22" s="121">
        <v>5099</v>
      </c>
      <c r="AA22" s="121">
        <v>2339</v>
      </c>
      <c r="AB22" s="121">
        <v>2760</v>
      </c>
    </row>
    <row r="23" spans="1:28" ht="15" customHeight="1" x14ac:dyDescent="0.25">
      <c r="A23" s="68" t="s">
        <v>42</v>
      </c>
      <c r="B23" s="121">
        <v>677</v>
      </c>
      <c r="C23" s="121">
        <v>322</v>
      </c>
      <c r="D23" s="121">
        <v>355</v>
      </c>
      <c r="E23" s="121"/>
      <c r="F23" s="37">
        <v>180</v>
      </c>
      <c r="G23" s="37">
        <v>98</v>
      </c>
      <c r="H23" s="37">
        <v>82</v>
      </c>
      <c r="I23" s="37"/>
      <c r="J23" s="37">
        <v>163</v>
      </c>
      <c r="K23" s="37">
        <v>70</v>
      </c>
      <c r="L23" s="37">
        <v>93</v>
      </c>
      <c r="M23" s="37"/>
      <c r="N23" s="37">
        <v>127</v>
      </c>
      <c r="O23" s="37">
        <v>54</v>
      </c>
      <c r="P23" s="37">
        <v>73</v>
      </c>
      <c r="Q23" s="37"/>
      <c r="R23" s="37">
        <v>116</v>
      </c>
      <c r="S23" s="37">
        <v>63</v>
      </c>
      <c r="T23" s="37">
        <v>53</v>
      </c>
      <c r="U23" s="37"/>
      <c r="V23" s="37">
        <v>80</v>
      </c>
      <c r="W23" s="37">
        <v>32</v>
      </c>
      <c r="X23" s="37">
        <v>48</v>
      </c>
      <c r="Y23" s="37"/>
      <c r="Z23" s="37">
        <v>11</v>
      </c>
      <c r="AA23" s="37">
        <v>5</v>
      </c>
      <c r="AB23" s="37">
        <v>6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572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 t="s">
        <v>566</v>
      </c>
    </row>
    <row r="136" spans="16:16" ht="15" customHeight="1" x14ac:dyDescent="0.25">
      <c r="P136" s="53" t="s">
        <v>378</v>
      </c>
    </row>
  </sheetData>
  <mergeCells count="15">
    <mergeCell ref="R6:T6"/>
    <mergeCell ref="V6:X6"/>
    <mergeCell ref="Z6:AB6"/>
    <mergeCell ref="A25:AB25"/>
    <mergeCell ref="A26:AB2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C2:AD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209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87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298843</v>
      </c>
      <c r="C10" s="120">
        <f t="shared" ref="B10:D13" si="0">+C16+C22</f>
        <v>139582</v>
      </c>
      <c r="D10" s="120">
        <f t="shared" si="0"/>
        <v>159261</v>
      </c>
      <c r="E10" s="120"/>
      <c r="F10" s="120">
        <f t="shared" ref="F10:H13" si="1">+F16+F22</f>
        <v>55602</v>
      </c>
      <c r="G10" s="120">
        <f t="shared" si="1"/>
        <v>26928</v>
      </c>
      <c r="H10" s="120">
        <f t="shared" si="1"/>
        <v>28674</v>
      </c>
      <c r="I10" s="120"/>
      <c r="J10" s="120">
        <f t="shared" ref="J10:L13" si="2">+J16+J22</f>
        <v>53755</v>
      </c>
      <c r="K10" s="120">
        <f t="shared" si="2"/>
        <v>25999</v>
      </c>
      <c r="L10" s="120">
        <f t="shared" si="2"/>
        <v>27756</v>
      </c>
      <c r="M10" s="120"/>
      <c r="N10" s="120">
        <f t="shared" ref="N10:P13" si="3">+N16+N22</f>
        <v>56951</v>
      </c>
      <c r="O10" s="120">
        <f t="shared" si="3"/>
        <v>27203</v>
      </c>
      <c r="P10" s="120">
        <f t="shared" si="3"/>
        <v>29748</v>
      </c>
      <c r="Q10" s="120"/>
      <c r="R10" s="120">
        <f t="shared" ref="R10:T13" si="4">+R16+R22</f>
        <v>55700</v>
      </c>
      <c r="S10" s="120">
        <f t="shared" si="4"/>
        <v>24883</v>
      </c>
      <c r="T10" s="120">
        <f t="shared" si="4"/>
        <v>30817</v>
      </c>
      <c r="U10" s="120"/>
      <c r="V10" s="120">
        <f t="shared" ref="V10:X13" si="5">+V16+V22</f>
        <v>59130</v>
      </c>
      <c r="W10" s="120">
        <f t="shared" si="5"/>
        <v>26795</v>
      </c>
      <c r="X10" s="120">
        <f t="shared" si="5"/>
        <v>32335</v>
      </c>
      <c r="Y10" s="120"/>
      <c r="Z10" s="120">
        <f t="shared" ref="Z10:AB13" si="6">+Z16+Z22</f>
        <v>17705</v>
      </c>
      <c r="AA10" s="110">
        <f t="shared" si="6"/>
        <v>7774</v>
      </c>
      <c r="AB10" s="110">
        <f t="shared" si="6"/>
        <v>9931</v>
      </c>
    </row>
    <row r="11" spans="1:32" ht="15" customHeight="1" x14ac:dyDescent="0.25">
      <c r="A11" s="68" t="s">
        <v>41</v>
      </c>
      <c r="B11" s="121">
        <f t="shared" si="0"/>
        <v>263339</v>
      </c>
      <c r="C11" s="121">
        <f t="shared" si="0"/>
        <v>121862</v>
      </c>
      <c r="D11" s="121">
        <f t="shared" si="0"/>
        <v>141477</v>
      </c>
      <c r="E11" s="121"/>
      <c r="F11" s="121">
        <f t="shared" si="1"/>
        <v>48372</v>
      </c>
      <c r="G11" s="121">
        <f t="shared" si="1"/>
        <v>23340</v>
      </c>
      <c r="H11" s="121">
        <f t="shared" si="1"/>
        <v>25032</v>
      </c>
      <c r="I11" s="121"/>
      <c r="J11" s="121">
        <f t="shared" si="2"/>
        <v>46830</v>
      </c>
      <c r="K11" s="121">
        <f t="shared" si="2"/>
        <v>22530</v>
      </c>
      <c r="L11" s="121">
        <f t="shared" si="2"/>
        <v>24300</v>
      </c>
      <c r="M11" s="121"/>
      <c r="N11" s="121">
        <f t="shared" si="3"/>
        <v>49931</v>
      </c>
      <c r="O11" s="121">
        <f t="shared" si="3"/>
        <v>23675</v>
      </c>
      <c r="P11" s="121">
        <f t="shared" si="3"/>
        <v>26256</v>
      </c>
      <c r="Q11" s="121"/>
      <c r="R11" s="121">
        <f t="shared" si="4"/>
        <v>49080</v>
      </c>
      <c r="S11" s="121">
        <f t="shared" si="4"/>
        <v>21595</v>
      </c>
      <c r="T11" s="121">
        <f t="shared" si="4"/>
        <v>27485</v>
      </c>
      <c r="U11" s="121"/>
      <c r="V11" s="121">
        <f t="shared" si="5"/>
        <v>52395</v>
      </c>
      <c r="W11" s="121">
        <f t="shared" si="5"/>
        <v>23462</v>
      </c>
      <c r="X11" s="121">
        <f t="shared" si="5"/>
        <v>28933</v>
      </c>
      <c r="Y11" s="121"/>
      <c r="Z11" s="121">
        <f t="shared" si="6"/>
        <v>16731</v>
      </c>
      <c r="AA11" s="37">
        <f t="shared" si="6"/>
        <v>7260</v>
      </c>
      <c r="AB11" s="37">
        <f t="shared" si="6"/>
        <v>9471</v>
      </c>
    </row>
    <row r="12" spans="1:32" ht="15" customHeight="1" x14ac:dyDescent="0.25">
      <c r="A12" s="68" t="s">
        <v>42</v>
      </c>
      <c r="B12" s="121">
        <f t="shared" si="0"/>
        <v>24274</v>
      </c>
      <c r="C12" s="37">
        <f t="shared" si="0"/>
        <v>12195</v>
      </c>
      <c r="D12" s="37">
        <f t="shared" si="0"/>
        <v>12079</v>
      </c>
      <c r="E12" s="37"/>
      <c r="F12" s="37">
        <f t="shared" si="1"/>
        <v>5103</v>
      </c>
      <c r="G12" s="37">
        <f t="shared" si="1"/>
        <v>2555</v>
      </c>
      <c r="H12" s="37">
        <f t="shared" si="1"/>
        <v>2548</v>
      </c>
      <c r="I12" s="37"/>
      <c r="J12" s="37">
        <f t="shared" si="2"/>
        <v>4854</v>
      </c>
      <c r="K12" s="37">
        <f t="shared" si="2"/>
        <v>2426</v>
      </c>
      <c r="L12" s="37">
        <f t="shared" si="2"/>
        <v>2428</v>
      </c>
      <c r="M12" s="37"/>
      <c r="N12" s="37">
        <f t="shared" si="3"/>
        <v>4952</v>
      </c>
      <c r="O12" s="37">
        <f t="shared" si="3"/>
        <v>2517</v>
      </c>
      <c r="P12" s="37">
        <f t="shared" si="3"/>
        <v>2435</v>
      </c>
      <c r="Q12" s="37"/>
      <c r="R12" s="37">
        <f t="shared" si="4"/>
        <v>4408</v>
      </c>
      <c r="S12" s="37">
        <f t="shared" si="4"/>
        <v>2205</v>
      </c>
      <c r="T12" s="37">
        <f t="shared" si="4"/>
        <v>2203</v>
      </c>
      <c r="U12" s="37"/>
      <c r="V12" s="37">
        <f t="shared" si="5"/>
        <v>4595</v>
      </c>
      <c r="W12" s="37">
        <f t="shared" si="5"/>
        <v>2300</v>
      </c>
      <c r="X12" s="37">
        <f t="shared" si="5"/>
        <v>2295</v>
      </c>
      <c r="Y12" s="37"/>
      <c r="Z12" s="37">
        <f t="shared" si="6"/>
        <v>362</v>
      </c>
      <c r="AA12" s="37">
        <f t="shared" si="6"/>
        <v>192</v>
      </c>
      <c r="AB12" s="37">
        <f t="shared" si="6"/>
        <v>170</v>
      </c>
    </row>
    <row r="13" spans="1:32" ht="15" customHeight="1" x14ac:dyDescent="0.25">
      <c r="A13" s="68" t="s">
        <v>194</v>
      </c>
      <c r="B13" s="37">
        <f t="shared" si="0"/>
        <v>11230</v>
      </c>
      <c r="C13" s="37">
        <f t="shared" si="0"/>
        <v>5525</v>
      </c>
      <c r="D13" s="37">
        <f t="shared" si="0"/>
        <v>5705</v>
      </c>
      <c r="E13" s="37"/>
      <c r="F13" s="37">
        <f t="shared" si="1"/>
        <v>2127</v>
      </c>
      <c r="G13" s="37">
        <f t="shared" si="1"/>
        <v>1033</v>
      </c>
      <c r="H13" s="37">
        <f t="shared" si="1"/>
        <v>1094</v>
      </c>
      <c r="I13" s="37"/>
      <c r="J13" s="37">
        <f t="shared" si="2"/>
        <v>2071</v>
      </c>
      <c r="K13" s="37">
        <f t="shared" si="2"/>
        <v>1043</v>
      </c>
      <c r="L13" s="37">
        <f t="shared" si="2"/>
        <v>1028</v>
      </c>
      <c r="M13" s="37"/>
      <c r="N13" s="37">
        <f t="shared" si="3"/>
        <v>2068</v>
      </c>
      <c r="O13" s="37">
        <f t="shared" si="3"/>
        <v>1011</v>
      </c>
      <c r="P13" s="37">
        <f t="shared" si="3"/>
        <v>1057</v>
      </c>
      <c r="Q13" s="37"/>
      <c r="R13" s="37">
        <f t="shared" si="4"/>
        <v>2212</v>
      </c>
      <c r="S13" s="37">
        <f t="shared" si="4"/>
        <v>1083</v>
      </c>
      <c r="T13" s="37">
        <f t="shared" si="4"/>
        <v>1129</v>
      </c>
      <c r="U13" s="37"/>
      <c r="V13" s="37">
        <f t="shared" si="5"/>
        <v>2140</v>
      </c>
      <c r="W13" s="37">
        <f t="shared" si="5"/>
        <v>1033</v>
      </c>
      <c r="X13" s="37">
        <f t="shared" si="5"/>
        <v>1107</v>
      </c>
      <c r="Y13" s="37"/>
      <c r="Z13" s="37">
        <f t="shared" si="6"/>
        <v>612</v>
      </c>
      <c r="AA13" s="37">
        <f t="shared" si="6"/>
        <v>322</v>
      </c>
      <c r="AB13" s="37">
        <f t="shared" si="6"/>
        <v>290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32" ht="15" customHeight="1" x14ac:dyDescent="0.25">
      <c r="A16" s="67" t="s">
        <v>8</v>
      </c>
      <c r="B16" s="120">
        <f>+B17+B18+B19</f>
        <v>224383</v>
      </c>
      <c r="C16" s="120">
        <f t="shared" ref="C16:D16" si="7">+C17+C18+C19</f>
        <v>105035</v>
      </c>
      <c r="D16" s="120">
        <f t="shared" si="7"/>
        <v>119348</v>
      </c>
      <c r="E16" s="120"/>
      <c r="F16" s="120">
        <f>+F17+F18+F19</f>
        <v>40842</v>
      </c>
      <c r="G16" s="120">
        <f t="shared" ref="G16:H16" si="8">+G17+G18+G19</f>
        <v>19835</v>
      </c>
      <c r="H16" s="120">
        <f t="shared" si="8"/>
        <v>21007</v>
      </c>
      <c r="I16" s="120"/>
      <c r="J16" s="120">
        <f>+J17+J18+J19</f>
        <v>39680</v>
      </c>
      <c r="K16" s="120">
        <f t="shared" ref="K16:L16" si="9">+K17+K18+K19</f>
        <v>19239</v>
      </c>
      <c r="L16" s="120">
        <f t="shared" si="9"/>
        <v>20441</v>
      </c>
      <c r="M16" s="120"/>
      <c r="N16" s="120">
        <f>+N17+N18+N19</f>
        <v>42807</v>
      </c>
      <c r="O16" s="120">
        <f t="shared" ref="O16:P16" si="10">+O17+O18+O19</f>
        <v>20567</v>
      </c>
      <c r="P16" s="120">
        <f t="shared" si="10"/>
        <v>22240</v>
      </c>
      <c r="Q16" s="120"/>
      <c r="R16" s="120">
        <f>+R17+R18+R19</f>
        <v>42613</v>
      </c>
      <c r="S16" s="120">
        <f t="shared" ref="S16:T16" si="11">+S17+S18+S19</f>
        <v>19073</v>
      </c>
      <c r="T16" s="120">
        <f t="shared" si="11"/>
        <v>23540</v>
      </c>
      <c r="U16" s="120"/>
      <c r="V16" s="120">
        <f>+V17+V18+V19</f>
        <v>45496</v>
      </c>
      <c r="W16" s="120">
        <f t="shared" ref="W16:X16" si="12">+W17+W18+W19</f>
        <v>20680</v>
      </c>
      <c r="X16" s="120">
        <f t="shared" si="12"/>
        <v>24816</v>
      </c>
      <c r="Y16" s="120"/>
      <c r="Z16" s="110">
        <f>+Z17+Z18+Z19</f>
        <v>12945</v>
      </c>
      <c r="AA16" s="110">
        <f t="shared" ref="AA16:AB16" si="13">+AA17+AA18+AA19</f>
        <v>5641</v>
      </c>
      <c r="AB16" s="110">
        <f t="shared" si="13"/>
        <v>7304</v>
      </c>
    </row>
    <row r="17" spans="1:28" ht="15" customHeight="1" x14ac:dyDescent="0.25">
      <c r="A17" s="68" t="s">
        <v>41</v>
      </c>
      <c r="B17" s="121">
        <v>189549</v>
      </c>
      <c r="C17" s="121">
        <v>87635</v>
      </c>
      <c r="D17" s="121">
        <v>101914</v>
      </c>
      <c r="E17" s="121"/>
      <c r="F17" s="121">
        <v>33787</v>
      </c>
      <c r="G17" s="121">
        <v>16344</v>
      </c>
      <c r="H17" s="121">
        <v>17443</v>
      </c>
      <c r="I17" s="121"/>
      <c r="J17" s="121">
        <v>32918</v>
      </c>
      <c r="K17" s="121">
        <v>15840</v>
      </c>
      <c r="L17" s="121">
        <v>17078</v>
      </c>
      <c r="M17" s="121"/>
      <c r="N17" s="121">
        <v>35913</v>
      </c>
      <c r="O17" s="121">
        <v>17093</v>
      </c>
      <c r="P17" s="121">
        <v>18820</v>
      </c>
      <c r="Q17" s="121"/>
      <c r="R17" s="121">
        <v>36108</v>
      </c>
      <c r="S17" s="121">
        <v>15847</v>
      </c>
      <c r="T17" s="121">
        <v>20261</v>
      </c>
      <c r="U17" s="121"/>
      <c r="V17" s="121">
        <v>38841</v>
      </c>
      <c r="W17" s="121">
        <v>17379</v>
      </c>
      <c r="X17" s="121">
        <v>21462</v>
      </c>
      <c r="Y17" s="121"/>
      <c r="Z17" s="37">
        <v>11982</v>
      </c>
      <c r="AA17" s="37">
        <v>5132</v>
      </c>
      <c r="AB17" s="37">
        <v>6850</v>
      </c>
    </row>
    <row r="18" spans="1:28" ht="15" customHeight="1" x14ac:dyDescent="0.25">
      <c r="A18" s="68" t="s">
        <v>42</v>
      </c>
      <c r="B18" s="121">
        <v>23604</v>
      </c>
      <c r="C18" s="37">
        <v>11875</v>
      </c>
      <c r="D18" s="37">
        <v>11729</v>
      </c>
      <c r="E18" s="37"/>
      <c r="F18" s="37">
        <v>4928</v>
      </c>
      <c r="G18" s="37">
        <v>2458</v>
      </c>
      <c r="H18" s="37">
        <v>2470</v>
      </c>
      <c r="I18" s="37"/>
      <c r="J18" s="37">
        <v>4691</v>
      </c>
      <c r="K18" s="37">
        <v>2356</v>
      </c>
      <c r="L18" s="37">
        <v>2335</v>
      </c>
      <c r="M18" s="37"/>
      <c r="N18" s="37">
        <v>4826</v>
      </c>
      <c r="O18" s="37">
        <v>2463</v>
      </c>
      <c r="P18" s="37">
        <v>2363</v>
      </c>
      <c r="Q18" s="37"/>
      <c r="R18" s="37">
        <v>4293</v>
      </c>
      <c r="S18" s="37">
        <v>2143</v>
      </c>
      <c r="T18" s="37">
        <v>2150</v>
      </c>
      <c r="U18" s="37"/>
      <c r="V18" s="37">
        <v>4515</v>
      </c>
      <c r="W18" s="37">
        <v>2268</v>
      </c>
      <c r="X18" s="37">
        <v>2247</v>
      </c>
      <c r="Y18" s="37"/>
      <c r="Z18" s="37">
        <v>351</v>
      </c>
      <c r="AA18" s="37">
        <v>187</v>
      </c>
      <c r="AB18" s="37">
        <v>164</v>
      </c>
    </row>
    <row r="19" spans="1:28" ht="15" customHeight="1" x14ac:dyDescent="0.25">
      <c r="A19" s="68" t="s">
        <v>194</v>
      </c>
      <c r="B19" s="37">
        <v>11230</v>
      </c>
      <c r="C19" s="37">
        <v>5525</v>
      </c>
      <c r="D19" s="37">
        <v>5705</v>
      </c>
      <c r="E19" s="37"/>
      <c r="F19" s="113">
        <v>2127</v>
      </c>
      <c r="G19" s="37">
        <v>1033</v>
      </c>
      <c r="H19" s="37">
        <v>1094</v>
      </c>
      <c r="I19" s="37"/>
      <c r="J19" s="37">
        <v>2071</v>
      </c>
      <c r="K19" s="37">
        <v>1043</v>
      </c>
      <c r="L19" s="37">
        <v>1028</v>
      </c>
      <c r="M19" s="37"/>
      <c r="N19" s="37">
        <v>2068</v>
      </c>
      <c r="O19" s="37">
        <v>1011</v>
      </c>
      <c r="P19" s="37">
        <v>1057</v>
      </c>
      <c r="Q19" s="37"/>
      <c r="R19" s="37">
        <v>2212</v>
      </c>
      <c r="S19" s="37">
        <v>1083</v>
      </c>
      <c r="T19" s="37">
        <v>1129</v>
      </c>
      <c r="U19" s="37"/>
      <c r="V19" s="37">
        <v>2140</v>
      </c>
      <c r="W19" s="37">
        <v>1033</v>
      </c>
      <c r="X19" s="37">
        <v>1107</v>
      </c>
      <c r="Y19" s="37"/>
      <c r="Z19" s="37">
        <v>612</v>
      </c>
      <c r="AA19" s="37">
        <v>322</v>
      </c>
      <c r="AB19" s="37">
        <v>290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" customHeight="1" x14ac:dyDescent="0.25">
      <c r="A22" s="67" t="s">
        <v>8</v>
      </c>
      <c r="B22" s="120">
        <f>+B23+B24+B25</f>
        <v>74460</v>
      </c>
      <c r="C22" s="120">
        <f t="shared" ref="C22:D22" si="14">+C23+C24+C25</f>
        <v>34547</v>
      </c>
      <c r="D22" s="120">
        <f t="shared" si="14"/>
        <v>39913</v>
      </c>
      <c r="E22" s="120"/>
      <c r="F22" s="120">
        <f>+F23+F24+F25</f>
        <v>14760</v>
      </c>
      <c r="G22" s="120">
        <f t="shared" ref="G22:H22" si="15">+G23+G24+G25</f>
        <v>7093</v>
      </c>
      <c r="H22" s="120">
        <f t="shared" si="15"/>
        <v>7667</v>
      </c>
      <c r="I22" s="120"/>
      <c r="J22" s="120">
        <f>+J23+J24+J25</f>
        <v>14075</v>
      </c>
      <c r="K22" s="120">
        <f t="shared" ref="K22:L22" si="16">+K23+K24+K25</f>
        <v>6760</v>
      </c>
      <c r="L22" s="120">
        <f t="shared" si="16"/>
        <v>7315</v>
      </c>
      <c r="M22" s="120"/>
      <c r="N22" s="120">
        <f>+N23+N24+N25</f>
        <v>14144</v>
      </c>
      <c r="O22" s="120">
        <f t="shared" ref="O22:P22" si="17">+O23+O24+O25</f>
        <v>6636</v>
      </c>
      <c r="P22" s="120">
        <f t="shared" si="17"/>
        <v>7508</v>
      </c>
      <c r="Q22" s="120"/>
      <c r="R22" s="120">
        <f>+R23+R24+R25</f>
        <v>13087</v>
      </c>
      <c r="S22" s="120">
        <f t="shared" ref="S22:T22" si="18">+S23+S24+S25</f>
        <v>5810</v>
      </c>
      <c r="T22" s="120">
        <f t="shared" si="18"/>
        <v>7277</v>
      </c>
      <c r="U22" s="120"/>
      <c r="V22" s="120">
        <f>+V23+V24+V25</f>
        <v>13634</v>
      </c>
      <c r="W22" s="120">
        <f t="shared" ref="W22:X22" si="19">+W23+W24+W25</f>
        <v>6115</v>
      </c>
      <c r="X22" s="120">
        <f t="shared" si="19"/>
        <v>7519</v>
      </c>
      <c r="Y22" s="120"/>
      <c r="Z22" s="110">
        <f>+Z23+Z24+Z25</f>
        <v>4760</v>
      </c>
      <c r="AA22" s="110">
        <f t="shared" ref="AA22:AB22" si="20">+AA23+AA24+AA25</f>
        <v>2133</v>
      </c>
      <c r="AB22" s="110">
        <f t="shared" si="20"/>
        <v>2627</v>
      </c>
    </row>
    <row r="23" spans="1:28" ht="15" customHeight="1" x14ac:dyDescent="0.25">
      <c r="A23" s="68" t="s">
        <v>41</v>
      </c>
      <c r="B23" s="121">
        <v>73790</v>
      </c>
      <c r="C23" s="121">
        <v>34227</v>
      </c>
      <c r="D23" s="121">
        <v>39563</v>
      </c>
      <c r="E23" s="121"/>
      <c r="F23" s="121">
        <v>14585</v>
      </c>
      <c r="G23" s="121">
        <v>6996</v>
      </c>
      <c r="H23" s="121">
        <v>7589</v>
      </c>
      <c r="I23" s="121"/>
      <c r="J23" s="121">
        <v>13912</v>
      </c>
      <c r="K23" s="121">
        <v>6690</v>
      </c>
      <c r="L23" s="121">
        <v>7222</v>
      </c>
      <c r="M23" s="121"/>
      <c r="N23" s="121">
        <v>14018</v>
      </c>
      <c r="O23" s="121">
        <v>6582</v>
      </c>
      <c r="P23" s="121">
        <v>7436</v>
      </c>
      <c r="Q23" s="121"/>
      <c r="R23" s="121">
        <v>12972</v>
      </c>
      <c r="S23" s="121">
        <v>5748</v>
      </c>
      <c r="T23" s="121">
        <v>7224</v>
      </c>
      <c r="U23" s="121"/>
      <c r="V23" s="121">
        <v>13554</v>
      </c>
      <c r="W23" s="121">
        <v>6083</v>
      </c>
      <c r="X23" s="121">
        <v>7471</v>
      </c>
      <c r="Y23" s="121"/>
      <c r="Z23" s="37">
        <v>4749</v>
      </c>
      <c r="AA23" s="37">
        <v>2128</v>
      </c>
      <c r="AB23" s="37">
        <v>2621</v>
      </c>
    </row>
    <row r="24" spans="1:28" ht="15" customHeight="1" x14ac:dyDescent="0.25">
      <c r="A24" s="68" t="s">
        <v>42</v>
      </c>
      <c r="B24" s="37">
        <v>670</v>
      </c>
      <c r="C24" s="37">
        <v>320</v>
      </c>
      <c r="D24" s="37">
        <v>350</v>
      </c>
      <c r="E24" s="37"/>
      <c r="F24" s="37">
        <v>175</v>
      </c>
      <c r="G24" s="37">
        <v>97</v>
      </c>
      <c r="H24" s="37">
        <v>78</v>
      </c>
      <c r="I24" s="37"/>
      <c r="J24" s="37">
        <v>163</v>
      </c>
      <c r="K24" s="37">
        <v>70</v>
      </c>
      <c r="L24" s="37">
        <v>93</v>
      </c>
      <c r="M24" s="37"/>
      <c r="N24" s="37">
        <v>126</v>
      </c>
      <c r="O24" s="37">
        <v>54</v>
      </c>
      <c r="P24" s="37">
        <v>72</v>
      </c>
      <c r="Q24" s="37"/>
      <c r="R24" s="37">
        <v>115</v>
      </c>
      <c r="S24" s="37">
        <v>62</v>
      </c>
      <c r="T24" s="37">
        <v>53</v>
      </c>
      <c r="U24" s="37"/>
      <c r="V24" s="37">
        <v>80</v>
      </c>
      <c r="W24" s="37">
        <v>32</v>
      </c>
      <c r="X24" s="37">
        <v>48</v>
      </c>
      <c r="Y24" s="37"/>
      <c r="Z24" s="37">
        <v>11</v>
      </c>
      <c r="AA24" s="37">
        <v>5</v>
      </c>
      <c r="AB24" s="37">
        <v>6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" customHeight="1" x14ac:dyDescent="0.25">
      <c r="A29" s="197" t="s">
        <v>8</v>
      </c>
      <c r="B29" s="115">
        <f>+B10/(B10+'C31 '!B10)*100</f>
        <v>74.627726654097316</v>
      </c>
      <c r="C29" s="115">
        <f>+C10/(C10+'C31 '!C10)*100</f>
        <v>70.95321363941359</v>
      </c>
      <c r="D29" s="115">
        <f>+D10/(D10+'C31 '!D10)*100</f>
        <v>78.176034871220935</v>
      </c>
      <c r="E29" s="115"/>
      <c r="F29" s="115">
        <f>+F10/(F10+'C31 '!F10)*100</f>
        <v>71.378872100337617</v>
      </c>
      <c r="G29" s="115">
        <f>+G10/(G10+'C31 '!G10)*100</f>
        <v>68.755266181539639</v>
      </c>
      <c r="H29" s="115">
        <f>+H10/(H10+'C31 '!H10)*100</f>
        <v>74.031808323866571</v>
      </c>
      <c r="I29" s="115"/>
      <c r="J29" s="115">
        <f>+J10/(J10+'C31 '!J10)*100</f>
        <v>68.227395034776876</v>
      </c>
      <c r="K29" s="115">
        <f>+K10/(K10+'C31 '!K10)*100</f>
        <v>64.890430789197822</v>
      </c>
      <c r="L29" s="115">
        <f>+L10/(L10+'C31 '!L10)*100</f>
        <v>71.680181808790863</v>
      </c>
      <c r="M29" s="115"/>
      <c r="N29" s="115">
        <f>+N10/(N10+'C31 '!N10)*100</f>
        <v>77.653395145895828</v>
      </c>
      <c r="O29" s="115">
        <f>+O10/(O10+'C31 '!O10)*100</f>
        <v>74.213613422452596</v>
      </c>
      <c r="P29" s="115">
        <f>+P10/(P10+'C31 '!P10)*100</f>
        <v>81.090363908954615</v>
      </c>
      <c r="Q29" s="115"/>
      <c r="R29" s="115">
        <f>+R10/(R10+'C31 '!R10)*100</f>
        <v>71.015120993446729</v>
      </c>
      <c r="S29" s="115">
        <f>+S10/(S10+'C31 '!S10)*100</f>
        <v>66.298092294575298</v>
      </c>
      <c r="T29" s="115">
        <f>+T10/(T10+'C31 '!T10)*100</f>
        <v>75.3435039851352</v>
      </c>
      <c r="U29" s="115"/>
      <c r="V29" s="115">
        <f>+V10/(V10+'C31 '!V10)*100</f>
        <v>80.9600744838162</v>
      </c>
      <c r="W29" s="115">
        <f>+W10/(W10+'C31 '!W10)*100</f>
        <v>76.915348623589864</v>
      </c>
      <c r="X29" s="115">
        <f>+X10/(X10+'C31 '!X10)*100</f>
        <v>84.648812796146501</v>
      </c>
      <c r="Y29" s="115"/>
      <c r="Z29" s="115">
        <f>+Z10/(Z10+'C31 '!Z10)*100</f>
        <v>93.430079155672814</v>
      </c>
      <c r="AA29" s="115">
        <f>+AA10/(AA10+'C31 '!AA10)*100</f>
        <v>91.793600188924302</v>
      </c>
      <c r="AB29" s="115">
        <f>+AB10/(AB10+'C31 '!AB10)*100</f>
        <v>94.75240912126705</v>
      </c>
    </row>
    <row r="30" spans="1:28" ht="15" customHeight="1" x14ac:dyDescent="0.25">
      <c r="A30" s="53" t="s">
        <v>41</v>
      </c>
      <c r="B30" s="116">
        <f>+B11/(B11+'C31 '!B11)*100</f>
        <v>72.582570084313403</v>
      </c>
      <c r="C30" s="116">
        <f>+C11/(C11+'C31 '!C11)*100</f>
        <v>68.569274311983392</v>
      </c>
      <c r="D30" s="116">
        <f>+D11/(D11+'C31 '!D11)*100</f>
        <v>76.436042616644698</v>
      </c>
      <c r="E30" s="116"/>
      <c r="F30" s="116">
        <f>+F11/(F11+'C31 '!F11)*100</f>
        <v>68.950181740431901</v>
      </c>
      <c r="G30" s="116">
        <f>+G11/(G11+'C31 '!G11)*100</f>
        <v>66.163964168273054</v>
      </c>
      <c r="H30" s="116">
        <f>+H11/(H11+'C31 '!H11)*100</f>
        <v>71.768112617907619</v>
      </c>
      <c r="I30" s="116"/>
      <c r="J30" s="116">
        <f>+J11/(J11+'C31 '!J11)*100</f>
        <v>65.668251230490938</v>
      </c>
      <c r="K30" s="116">
        <f>+K11/(K11+'C31 '!K11)*100</f>
        <v>62.081507811854173</v>
      </c>
      <c r="L30" s="116">
        <f>+L11/(L11+'C31 '!L11)*100</f>
        <v>69.384958026383416</v>
      </c>
      <c r="M30" s="116"/>
      <c r="N30" s="116">
        <f>+N11/(N11+'C31 '!N11)*100</f>
        <v>75.687433681976657</v>
      </c>
      <c r="O30" s="116">
        <f>+O11/(O11+'C31 '!O11)*100</f>
        <v>71.918952580576573</v>
      </c>
      <c r="P30" s="116">
        <f>+P11/(P11+'C31 '!P11)*100</f>
        <v>79.440864119088687</v>
      </c>
      <c r="Q30" s="116"/>
      <c r="R30" s="116">
        <f>+R11/(R11+'C31 '!R11)*100</f>
        <v>68.83880107157384</v>
      </c>
      <c r="S30" s="116">
        <f>+S11/(S11+'C31 '!S11)*100</f>
        <v>63.670135920040096</v>
      </c>
      <c r="T30" s="116">
        <f>+T11/(T11+'C31 '!T11)*100</f>
        <v>73.528624933119318</v>
      </c>
      <c r="U30" s="116"/>
      <c r="V30" s="116">
        <f>+V11/(V11+'C31 '!V11)*100</f>
        <v>79.253074374914917</v>
      </c>
      <c r="W30" s="116">
        <f>+W11/(W11+'C31 '!W11)*100</f>
        <v>74.791201785145049</v>
      </c>
      <c r="X30" s="116">
        <f>+X11/(X11+'C31 '!X11)*100</f>
        <v>83.282001093808461</v>
      </c>
      <c r="Y30" s="116"/>
      <c r="Z30" s="116">
        <f>+Z11/(Z11+'C31 '!Z11)*100</f>
        <v>93.120721322424444</v>
      </c>
      <c r="AA30" s="116">
        <f>+AA11/(AA11+'C31 '!AA11)*100</f>
        <v>91.34373427277302</v>
      </c>
      <c r="AB30" s="116">
        <f>+AB11/(AB11+'C31 '!AB11)*100</f>
        <v>94.530392254716048</v>
      </c>
    </row>
    <row r="31" spans="1:28" ht="15" customHeight="1" x14ac:dyDescent="0.25">
      <c r="A31" s="53" t="s">
        <v>42</v>
      </c>
      <c r="B31" s="116">
        <f>+B12/(B12+'C31 '!B12)*100</f>
        <v>94.609658182952018</v>
      </c>
      <c r="C31" s="116">
        <f>+C12/(C12+'C31 '!C12)*100</f>
        <v>93.699577410679979</v>
      </c>
      <c r="D31" s="116">
        <f>+D12/(D12+'C31 '!D12)*100</f>
        <v>95.546590729314985</v>
      </c>
      <c r="E31" s="116"/>
      <c r="F31" s="116">
        <f>+F12/(F12+'C31 '!F12)*100</f>
        <v>93.736223365172663</v>
      </c>
      <c r="G31" s="116">
        <f>+G12/(G12+'C31 '!G12)*100</f>
        <v>92.774146695715316</v>
      </c>
      <c r="H31" s="116">
        <f>+H12/(H12+'C31 '!H12)*100</f>
        <v>94.721189591078073</v>
      </c>
      <c r="I31" s="116"/>
      <c r="J31" s="116">
        <f>+J12/(J12+'C31 '!J12)*100</f>
        <v>93.113370420103593</v>
      </c>
      <c r="K31" s="116">
        <f>+K12/(K12+'C31 '!K12)*100</f>
        <v>92.454268292682926</v>
      </c>
      <c r="L31" s="116">
        <f>+L12/(L12+'C31 '!L12)*100</f>
        <v>93.781382773271531</v>
      </c>
      <c r="M31" s="116"/>
      <c r="N31" s="116">
        <f>+N12/(N12+'C31 '!N12)*100</f>
        <v>95.084485407066055</v>
      </c>
      <c r="O31" s="116">
        <f>+O12/(O12+'C31 '!O12)*100</f>
        <v>94.37570303712036</v>
      </c>
      <c r="P31" s="116">
        <f>+P12/(P12+'C31 '!P12)*100</f>
        <v>95.828414010232194</v>
      </c>
      <c r="Q31" s="116"/>
      <c r="R31" s="116">
        <f>+R12/(R12+'C31 '!R12)*100</f>
        <v>93.508697496817987</v>
      </c>
      <c r="S31" s="116">
        <f>+S12/(S12+'C31 '!S12)*100</f>
        <v>92.143752611784365</v>
      </c>
      <c r="T31" s="116">
        <f>+T12/(T12+'C31 '!T12)*100</f>
        <v>94.915984489444199</v>
      </c>
      <c r="U31" s="116"/>
      <c r="V31" s="116">
        <f>+V12/(V12+'C31 '!V12)*100</f>
        <v>97.454931071049842</v>
      </c>
      <c r="W31" s="116">
        <f>+W12/(W12+'C31 '!W12)*100</f>
        <v>96.476510067114091</v>
      </c>
      <c r="X31" s="116">
        <f>+X12/(X12+'C31 '!X12)*100</f>
        <v>98.455598455598462</v>
      </c>
      <c r="Y31" s="116"/>
      <c r="Z31" s="116">
        <f>+Z12/(Z12+'C31 '!Z12)*100</f>
        <v>99.724517906336089</v>
      </c>
      <c r="AA31" s="116">
        <f>+AA12/(AA12+'C31 '!AA12)*100</f>
        <v>99.481865284974091</v>
      </c>
      <c r="AB31" s="116">
        <f>+AB12/(AB12+'C31 '!AB12)*100</f>
        <v>100</v>
      </c>
    </row>
    <row r="32" spans="1:28" ht="15" customHeight="1" x14ac:dyDescent="0.25">
      <c r="A32" s="53" t="s">
        <v>194</v>
      </c>
      <c r="B32" s="116">
        <f>+B13/(B13+'C31 '!B13)*100</f>
        <v>93.778705636743226</v>
      </c>
      <c r="C32" s="116">
        <f>+C13/(C13+'C31 '!C13)*100</f>
        <v>92.267869071476284</v>
      </c>
      <c r="D32" s="116">
        <f>+D13/(D13+'C31 '!D13)*100</f>
        <v>95.289794554868877</v>
      </c>
      <c r="E32" s="116"/>
      <c r="F32" s="116">
        <f>+F13/(F13+'C31 '!F13)*100</f>
        <v>92.558746736292434</v>
      </c>
      <c r="G32" s="116">
        <f>+G13/(G13+'C31 '!G13)*100</f>
        <v>91.013215859030836</v>
      </c>
      <c r="H32" s="116">
        <f>+H13/(H13+'C31 '!H13)*100</f>
        <v>94.067067927772996</v>
      </c>
      <c r="I32" s="116"/>
      <c r="J32" s="116">
        <f>+J13/(J13+'C31 '!J13)*100</f>
        <v>91.55614500442087</v>
      </c>
      <c r="K32" s="116">
        <f>+K13/(K13+'C31 '!K13)*100</f>
        <v>90.616854908774982</v>
      </c>
      <c r="L32" s="116">
        <f>+L13/(L13+'C31 '!L13)*100</f>
        <v>92.529252925292525</v>
      </c>
      <c r="M32" s="116"/>
      <c r="N32" s="116">
        <f>+N13/(N13+'C31 '!N13)*100</f>
        <v>95.652173913043484</v>
      </c>
      <c r="O32" s="116">
        <f>+O13/(O13+'C31 '!O13)*100</f>
        <v>94.574368568755858</v>
      </c>
      <c r="P32" s="116">
        <f>+P13/(P13+'C31 '!P13)*100</f>
        <v>96.706312900274469</v>
      </c>
      <c r="Q32" s="116"/>
      <c r="R32" s="116">
        <f>+R13/(R13+'C31 '!R13)*100</f>
        <v>91.291787040858438</v>
      </c>
      <c r="S32" s="116">
        <f>+S13/(S13+'C31 '!S13)*100</f>
        <v>88.625204582651392</v>
      </c>
      <c r="T32" s="116">
        <f>+T13/(T13+'C31 '!T13)*100</f>
        <v>94.004995836802664</v>
      </c>
      <c r="U32" s="116"/>
      <c r="V32" s="116">
        <f>+V13/(V13+'C31 '!V13)*100</f>
        <v>96.832579185520359</v>
      </c>
      <c r="W32" s="116">
        <f>+W13/(W13+'C31 '!W13)*100</f>
        <v>95.383194829178208</v>
      </c>
      <c r="X32" s="116">
        <f>+X13/(X13+'C31 '!X13)*100</f>
        <v>98.225377107364693</v>
      </c>
      <c r="Y32" s="116"/>
      <c r="Z32" s="116">
        <f>+Z13/(Z13+'C31 '!Z13)*100</f>
        <v>98.709677419354833</v>
      </c>
      <c r="AA32" s="116">
        <f>+AA13/(AA13+'C31 '!AA13)*100</f>
        <v>98.170731707317074</v>
      </c>
      <c r="AB32" s="116">
        <f>+AB13/(AB13+'C31 '!AB13)*100</f>
        <v>99.315068493150676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197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+B16/(B16+'C31 '!B16)*100</f>
        <v>74.341593031769861</v>
      </c>
      <c r="C35" s="115">
        <f>+C16/(C16+'C31 '!C16)*100</f>
        <v>70.938918305597582</v>
      </c>
      <c r="D35" s="115">
        <f>+D16/(D16+'C31 '!D16)*100</f>
        <v>77.618152611486508</v>
      </c>
      <c r="E35" s="115"/>
      <c r="F35" s="115">
        <f>+F16/(F16+'C31 '!F16)*100</f>
        <v>70.652343141834024</v>
      </c>
      <c r="G35" s="115">
        <f>+G16/(G16+'C31 '!G16)*100</f>
        <v>68.23420138291651</v>
      </c>
      <c r="H35" s="115">
        <f>+H16/(H16+'C31 '!H16)*100</f>
        <v>73.098336697056169</v>
      </c>
      <c r="I35" s="115"/>
      <c r="J35" s="115">
        <f>+J16/(J16+'C31 '!J16)*100</f>
        <v>67.494471848953907</v>
      </c>
      <c r="K35" s="115">
        <f>+K16/(K16+'C31 '!K16)*100</f>
        <v>64.447943186386169</v>
      </c>
      <c r="L35" s="115">
        <f>+L16/(L16+'C31 '!L16)*100</f>
        <v>70.637224410809324</v>
      </c>
      <c r="M35" s="115"/>
      <c r="N35" s="115">
        <f>+N16/(N16+'C31 '!N16)*100</f>
        <v>77.383491810983756</v>
      </c>
      <c r="O35" s="115">
        <f>+O16/(O16+'C31 '!O16)*100</f>
        <v>74.267865525584085</v>
      </c>
      <c r="P35" s="115">
        <f>+P16/(P16+'C31 '!P16)*100</f>
        <v>80.50678733031674</v>
      </c>
      <c r="Q35" s="115"/>
      <c r="R35" s="115">
        <f>+R16/(R16+'C31 '!R16)*100</f>
        <v>71.101062853519764</v>
      </c>
      <c r="S35" s="115">
        <f>+S16/(S16+'C31 '!S16)*100</f>
        <v>66.712137110877933</v>
      </c>
      <c r="T35" s="115">
        <f>+T16/(T16+'C31 '!T16)*100</f>
        <v>75.104489040615135</v>
      </c>
      <c r="U35" s="115"/>
      <c r="V35" s="115">
        <f>+V16/(V16+'C31 '!V16)*100</f>
        <v>81.041700065907847</v>
      </c>
      <c r="W35" s="115">
        <f>+W16/(W16+'C31 '!W16)*100</f>
        <v>77.351786048251356</v>
      </c>
      <c r="X35" s="115">
        <f>+X16/(X16+'C31 '!X16)*100</f>
        <v>84.396680723711057</v>
      </c>
      <c r="Y35" s="115"/>
      <c r="Z35" s="115">
        <f>+Z16/(Z16+'C31 '!Z16)*100</f>
        <v>93.533236994219649</v>
      </c>
      <c r="AA35" s="115">
        <f>+AA16/(AA16+'C31 '!AA16)*100</f>
        <v>92.097959183673467</v>
      </c>
      <c r="AB35" s="115">
        <f>+AB16/(AB16+'C31 '!AB16)*100</f>
        <v>94.67271548930654</v>
      </c>
    </row>
    <row r="36" spans="1:28" ht="15" customHeight="1" x14ac:dyDescent="0.25">
      <c r="A36" s="53" t="s">
        <v>41</v>
      </c>
      <c r="B36" s="116">
        <f>+B17/(B17+'C31 '!B17)*100</f>
        <v>71.562490561478754</v>
      </c>
      <c r="C36" s="116">
        <f>+C17/(C17+'C31 '!C17)*100</f>
        <v>67.733009746257238</v>
      </c>
      <c r="D36" s="116">
        <f>+D17/(D17+'C31 '!D17)*100</f>
        <v>75.219390504026165</v>
      </c>
      <c r="E36" s="114"/>
      <c r="F36" s="116">
        <f>+F17/(F17+'C31 '!F17)*100</f>
        <v>67.244501940491602</v>
      </c>
      <c r="G36" s="116">
        <f>+G17/(G17+'C31 '!G17)*100</f>
        <v>64.657014004272497</v>
      </c>
      <c r="H36" s="116">
        <f>+H17/(H17+'C31 '!H17)*100</f>
        <v>69.864220771418275</v>
      </c>
      <c r="I36" s="114"/>
      <c r="J36" s="116">
        <f>+J17/(J17+'C31 '!J17)*100</f>
        <v>63.945763238665066</v>
      </c>
      <c r="K36" s="116">
        <f>+K17/(K17+'C31 '!K17)*100</f>
        <v>60.580563735801427</v>
      </c>
      <c r="L36" s="116">
        <f>+L17/(L17+'C31 '!L17)*100</f>
        <v>67.419367573329126</v>
      </c>
      <c r="M36" s="114"/>
      <c r="N36" s="116">
        <f>+N17/(N17+'C31 '!N17)*100</f>
        <v>74.702028081123245</v>
      </c>
      <c r="O36" s="116">
        <f>+O17/(O17+'C31 '!O17)*100</f>
        <v>71.188205405855655</v>
      </c>
      <c r="P36" s="116">
        <f>+P17/(P17+'C31 '!P17)*100</f>
        <v>78.208111702127653</v>
      </c>
      <c r="Q36" s="114"/>
      <c r="R36" s="116">
        <f>+R17/(R17+'C31 '!R17)*100</f>
        <v>68.241608708799518</v>
      </c>
      <c r="S36" s="116">
        <f>+S17/(S17+'C31 '!S17)*100</f>
        <v>63.291796469366567</v>
      </c>
      <c r="T36" s="116">
        <f>+T17/(T17+'C31 '!T17)*100</f>
        <v>72.687809428140909</v>
      </c>
      <c r="U36" s="114"/>
      <c r="V36" s="116">
        <f>+V17/(V17+'C31 '!V17)*100</f>
        <v>78.794579462003483</v>
      </c>
      <c r="W36" s="116">
        <f>+W17/(W17+'C31 '!W17)*100</f>
        <v>74.587982832618025</v>
      </c>
      <c r="X36" s="116">
        <f>+X17/(X17+'C31 '!X17)*100</f>
        <v>82.565207355543592</v>
      </c>
      <c r="Y36" s="114"/>
      <c r="Z36" s="116">
        <f>+Z17/(Z17+'C31 '!Z17)*100</f>
        <v>93.114703139571034</v>
      </c>
      <c r="AA36" s="116">
        <f>+AA17/(AA17+'C31 '!AA17)*100</f>
        <v>91.495810304867177</v>
      </c>
      <c r="AB36" s="116">
        <f>+AB17/(AB17+'C31 '!AB17)*100</f>
        <v>94.365615098498409</v>
      </c>
    </row>
    <row r="37" spans="1:28" ht="15" customHeight="1" x14ac:dyDescent="0.25">
      <c r="A37" s="53" t="s">
        <v>42</v>
      </c>
      <c r="B37" s="116">
        <f>+B18/(B18+'C31 '!B18)*100</f>
        <v>94.491593274619703</v>
      </c>
      <c r="C37" s="116">
        <f>+C18/(C18+'C31 '!C18)*100</f>
        <v>93.555503033167881</v>
      </c>
      <c r="D37" s="116">
        <f>+D18/(D18+'C31 '!D18)*100</f>
        <v>95.458614796125985</v>
      </c>
      <c r="E37" s="114"/>
      <c r="F37" s="116">
        <f>+F18/(F18+'C31 '!F18)*100</f>
        <v>93.61702127659575</v>
      </c>
      <c r="G37" s="116">
        <f>+G18/(G18+'C31 '!G18)*100</f>
        <v>92.545180722891558</v>
      </c>
      <c r="H37" s="116">
        <f>+H18/(H18+'C31 '!H18)*100</f>
        <v>94.708588957055213</v>
      </c>
      <c r="I37" s="114"/>
      <c r="J37" s="116">
        <f>+J18/(J18+'C31 '!J18)*100</f>
        <v>92.89108910891089</v>
      </c>
      <c r="K37" s="116">
        <f>+K18/(K18+'C31 '!K18)*100</f>
        <v>92.24745497259201</v>
      </c>
      <c r="L37" s="116">
        <f>+L18/(L18+'C31 '!L18)*100</f>
        <v>93.549679487179489</v>
      </c>
      <c r="M37" s="114"/>
      <c r="N37" s="116">
        <f>+N18/(N18+'C31 '!N18)*100</f>
        <v>94.981302893131272</v>
      </c>
      <c r="O37" s="116">
        <f>+O18/(O18+'C31 '!O18)*100</f>
        <v>94.259471871412174</v>
      </c>
      <c r="P37" s="116">
        <f>+P18/(P18+'C31 '!P18)*100</f>
        <v>95.745542949756896</v>
      </c>
      <c r="Q37" s="114"/>
      <c r="R37" s="116">
        <f>+R18/(R18+'C31 '!R18)*100</f>
        <v>93.366681165724231</v>
      </c>
      <c r="S37" s="116">
        <f>+S18/(S18+'C31 '!S18)*100</f>
        <v>91.97424892703863</v>
      </c>
      <c r="T37" s="116">
        <f>+T18/(T18+'C31 '!T18)*100</f>
        <v>94.797178130511455</v>
      </c>
      <c r="U37" s="114"/>
      <c r="V37" s="116">
        <f>+V18/(V18+'C31 '!V18)*100</f>
        <v>97.411003236245946</v>
      </c>
      <c r="W37" s="116">
        <f>+W18/(W18+'C31 '!W18)*100</f>
        <v>96.428571428571431</v>
      </c>
      <c r="X37" s="116">
        <f>+X18/(X18+'C31 '!X18)*100</f>
        <v>98.423127463863338</v>
      </c>
      <c r="Y37" s="114"/>
      <c r="Z37" s="116">
        <f>+Z18/(Z18+'C31 '!Z18)*100</f>
        <v>99.715909090909093</v>
      </c>
      <c r="AA37" s="116">
        <f>+AA18/(AA18+'C31 '!AA18)*100</f>
        <v>99.468085106382972</v>
      </c>
      <c r="AB37" s="116">
        <f>+AB18/(AB18+'C31 '!AB18)*100</f>
        <v>100</v>
      </c>
    </row>
    <row r="38" spans="1:28" ht="15" customHeight="1" x14ac:dyDescent="0.25">
      <c r="A38" s="53" t="s">
        <v>194</v>
      </c>
      <c r="B38" s="116">
        <f>+B19/(B19+'C31 '!B19)*100</f>
        <v>93.778705636743226</v>
      </c>
      <c r="C38" s="116">
        <f>+C19/(C19+'C31 '!C19)*100</f>
        <v>92.267869071476284</v>
      </c>
      <c r="D38" s="116">
        <f>+D19/(D19+'C31 '!D19)*100</f>
        <v>95.289794554868877</v>
      </c>
      <c r="E38" s="114"/>
      <c r="F38" s="116">
        <f>+F19/(F19+'C31 '!F19)*100</f>
        <v>92.558746736292434</v>
      </c>
      <c r="G38" s="116">
        <f>+G19/(G19+'C31 '!G19)*100</f>
        <v>91.013215859030836</v>
      </c>
      <c r="H38" s="116">
        <f>+H19/(H19+'C31 '!H19)*100</f>
        <v>94.067067927772996</v>
      </c>
      <c r="I38" s="114"/>
      <c r="J38" s="116">
        <f>+J19/(J19+'C31 '!J19)*100</f>
        <v>91.55614500442087</v>
      </c>
      <c r="K38" s="116">
        <f>+K19/(K19+'C31 '!K19)*100</f>
        <v>90.616854908774982</v>
      </c>
      <c r="L38" s="116">
        <f>+L19/(L19+'C31 '!L19)*100</f>
        <v>92.529252925292525</v>
      </c>
      <c r="M38" s="114"/>
      <c r="N38" s="116">
        <f>+N19/(N19+'C31 '!N19)*100</f>
        <v>95.652173913043484</v>
      </c>
      <c r="O38" s="116">
        <f>+O19/(O19+'C31 '!O19)*100</f>
        <v>94.574368568755858</v>
      </c>
      <c r="P38" s="116">
        <f>+P19/(P19+'C31 '!P19)*100</f>
        <v>96.706312900274469</v>
      </c>
      <c r="Q38" s="114"/>
      <c r="R38" s="116">
        <f>+R19/(R19+'C31 '!R19)*100</f>
        <v>91.291787040858438</v>
      </c>
      <c r="S38" s="116">
        <f>+S19/(S19+'C31 '!S19)*100</f>
        <v>88.625204582651392</v>
      </c>
      <c r="T38" s="116">
        <f>+T19/(T19+'C31 '!T19)*100</f>
        <v>94.004995836802664</v>
      </c>
      <c r="U38" s="114"/>
      <c r="V38" s="116">
        <f>+V19/(V19+'C31 '!V19)*100</f>
        <v>96.832579185520359</v>
      </c>
      <c r="W38" s="116">
        <f>+W19/(W19+'C31 '!W19)*100</f>
        <v>95.383194829178208</v>
      </c>
      <c r="X38" s="116">
        <f>+X19/(X19+'C31 '!X19)*100</f>
        <v>98.225377107364693</v>
      </c>
      <c r="Y38" s="114"/>
      <c r="Z38" s="116">
        <f>+Z19/(Z19+'C31 '!Z19)*100</f>
        <v>98.709677419354833</v>
      </c>
      <c r="AA38" s="116">
        <f>+AA19/(AA19+'C31 '!AA19)*100</f>
        <v>98.170731707317074</v>
      </c>
      <c r="AB38" s="116">
        <f>+AB19/(AB19+'C31 '!AB19)*100</f>
        <v>99.315068493150676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+B22/(B22+'C31 '!B22)*100</f>
        <v>75.503457786610966</v>
      </c>
      <c r="C41" s="115">
        <f>+C22/(C22+'C31 '!C22)*100</f>
        <v>70.996711878339497</v>
      </c>
      <c r="D41" s="115">
        <f>+D22/(D22+'C31 '!D22)*100</f>
        <v>79.893110212578563</v>
      </c>
      <c r="E41" s="115"/>
      <c r="F41" s="115">
        <f>+F22/(F22+'C31 '!F22)*100</f>
        <v>73.469387755102048</v>
      </c>
      <c r="G41" s="115">
        <f>+G22/(G22+'C31 '!G22)*100</f>
        <v>70.255546751188589</v>
      </c>
      <c r="H41" s="115">
        <f>+H22/(H22+'C31 '!H22)*100</f>
        <v>76.716029617770658</v>
      </c>
      <c r="I41" s="115"/>
      <c r="J41" s="115">
        <f>+J22/(J22+'C31 '!J22)*100</f>
        <v>70.382038203820386</v>
      </c>
      <c r="K41" s="115">
        <f>+K22/(K22+'C31 '!K22)*100</f>
        <v>66.183669473271976</v>
      </c>
      <c r="L41" s="115">
        <f>+L22/(L22+'C31 '!L22)*100</f>
        <v>74.764922322158625</v>
      </c>
      <c r="M41" s="115"/>
      <c r="N41" s="115">
        <f>+N22/(N22+'C31 '!N22)*100</f>
        <v>78.481855509932302</v>
      </c>
      <c r="O41" s="115">
        <f>+O22/(O22+'C31 '!O22)*100</f>
        <v>74.0459718812765</v>
      </c>
      <c r="P41" s="115">
        <f>+P22/(P22+'C31 '!P22)*100</f>
        <v>82.86975717439293</v>
      </c>
      <c r="Q41" s="115"/>
      <c r="R41" s="115">
        <f>+R22/(R22+'C31 '!R22)*100</f>
        <v>70.736716934219771</v>
      </c>
      <c r="S41" s="115">
        <f>+S22/(S22+'C31 '!S22)*100</f>
        <v>64.974278684857978</v>
      </c>
      <c r="T41" s="115">
        <f>+T22/(T22+'C31 '!T22)*100</f>
        <v>76.127209959200741</v>
      </c>
      <c r="U41" s="115"/>
      <c r="V41" s="115">
        <f>+V22/(V22+'C31 '!V22)*100</f>
        <v>80.688879682783934</v>
      </c>
      <c r="W41" s="115">
        <f>+W22/(W22+'C31 '!W22)*100</f>
        <v>75.475191310787466</v>
      </c>
      <c r="X41" s="115">
        <f>+X22/(X22+'C31 '!X22)*100</f>
        <v>85.491756679931768</v>
      </c>
      <c r="Y41" s="115"/>
      <c r="Z41" s="115">
        <f>+Z22/(Z22+'C31 '!Z22)*100</f>
        <v>93.150684931506845</v>
      </c>
      <c r="AA41" s="115">
        <f>+AA22/(AA22+'C31 '!AA22)*100</f>
        <v>90.99829351535837</v>
      </c>
      <c r="AB41" s="115">
        <f>+AB22/(AB22+'C31 '!AB22)*100</f>
        <v>94.974692697035437</v>
      </c>
    </row>
    <row r="42" spans="1:28" ht="15" customHeight="1" x14ac:dyDescent="0.25">
      <c r="A42" s="53" t="s">
        <v>41</v>
      </c>
      <c r="B42" s="116">
        <f>+B23/(B23+'C31 '!B23)*100</f>
        <v>75.341276891189594</v>
      </c>
      <c r="C42" s="116">
        <f>+C23/(C23+'C31 '!C23)*100</f>
        <v>70.807646158301964</v>
      </c>
      <c r="D42" s="116">
        <f>+D23/(D23+'C31 '!D23)*100</f>
        <v>79.759288752696406</v>
      </c>
      <c r="E42" s="114"/>
      <c r="F42" s="116">
        <f>+F23/(F23+'C31 '!F23)*100</f>
        <v>73.254645906579611</v>
      </c>
      <c r="G42" s="116">
        <f>+G23/(G23+'C31 '!G23)*100</f>
        <v>69.973994798959794</v>
      </c>
      <c r="H42" s="116">
        <f>+H23/(H23+'C31 '!H23)*100</f>
        <v>76.563761097659395</v>
      </c>
      <c r="I42" s="114"/>
      <c r="J42" s="116">
        <f>+J23/(J23+'C31 '!J23)*100</f>
        <v>70.13864381144441</v>
      </c>
      <c r="K42" s="116">
        <f>+K23/(K23+'C31 '!K23)*100</f>
        <v>65.95031545741324</v>
      </c>
      <c r="L42" s="116">
        <f>+L23/(L23+'C31 '!L23)*100</f>
        <v>74.522753069858624</v>
      </c>
      <c r="M42" s="114"/>
      <c r="N42" s="116">
        <f>+N23/(N23+'C31 '!N23)*100</f>
        <v>78.334730371612181</v>
      </c>
      <c r="O42" s="116">
        <f>+O23/(O23+'C31 '!O23)*100</f>
        <v>73.888639425235752</v>
      </c>
      <c r="P42" s="116">
        <f>+P23/(P23+'C31 '!P23)*100</f>
        <v>82.741738066095465</v>
      </c>
      <c r="Q42" s="114"/>
      <c r="R42" s="116">
        <f>+R23/(R23+'C31 '!R23)*100</f>
        <v>70.55751971716073</v>
      </c>
      <c r="S42" s="116">
        <f>+S23/(S23+'C31 '!S23)*100</f>
        <v>64.737019934677335</v>
      </c>
      <c r="T42" s="116">
        <f>+T23/(T23+'C31 '!T23)*100</f>
        <v>75.994108983799705</v>
      </c>
      <c r="U42" s="114"/>
      <c r="V42" s="116">
        <f>+V23/(V23+'C31 '!V23)*100</f>
        <v>80.597014925373131</v>
      </c>
      <c r="W42" s="116">
        <f>+W23/(W23+'C31 '!W23)*100</f>
        <v>75.377942998760844</v>
      </c>
      <c r="X42" s="116">
        <f>+X23/(X23+'C31 '!X23)*100</f>
        <v>85.412141305590481</v>
      </c>
      <c r="Y42" s="114"/>
      <c r="Z42" s="116">
        <f>+Z23/(Z23+'C31 '!Z23)*100</f>
        <v>93.135909001765043</v>
      </c>
      <c r="AA42" s="116">
        <f>+AA23/(AA23+'C31 '!AA23)*100</f>
        <v>90.979050876442926</v>
      </c>
      <c r="AB42" s="116">
        <f>+AB23/(AB23+'C31 '!AB23)*100</f>
        <v>94.963768115942031</v>
      </c>
    </row>
    <row r="43" spans="1:28" ht="15" customHeight="1" x14ac:dyDescent="0.25">
      <c r="A43" s="53" t="s">
        <v>42</v>
      </c>
      <c r="B43" s="116">
        <f>+B24/(B24+'C31 '!B24)*100</f>
        <v>98.96602658788774</v>
      </c>
      <c r="C43" s="116">
        <f>+C24/(C24+'C31 '!C24)*100</f>
        <v>99.378881987577643</v>
      </c>
      <c r="D43" s="116">
        <f>+D24/(D24+'C31 '!D24)*100</f>
        <v>98.591549295774655</v>
      </c>
      <c r="E43" s="114"/>
      <c r="F43" s="116">
        <f>+F24/(F24+'C31 '!F24)*100</f>
        <v>97.222222222222214</v>
      </c>
      <c r="G43" s="116">
        <f>+G24/(G24+'C31 '!G24)*100</f>
        <v>98.979591836734699</v>
      </c>
      <c r="H43" s="116">
        <f>+H24/(H24+'C31 '!H24)*100</f>
        <v>95.121951219512198</v>
      </c>
      <c r="I43" s="114"/>
      <c r="J43" s="116">
        <f>+J24/(J24+'C31 '!J24)*100</f>
        <v>100</v>
      </c>
      <c r="K43" s="116">
        <f>+K24/(K24+'C31 '!K24)*100</f>
        <v>100</v>
      </c>
      <c r="L43" s="116">
        <f>+L24/(L24+'C31 '!L24)*100</f>
        <v>100</v>
      </c>
      <c r="M43" s="114"/>
      <c r="N43" s="116">
        <f>+N24/(N24+'C31 '!N24)*100</f>
        <v>99.212598425196859</v>
      </c>
      <c r="O43" s="116">
        <f>+O24/(O24+'C31 '!O24)*100</f>
        <v>100</v>
      </c>
      <c r="P43" s="116">
        <f>+P24/(P24+'C31 '!P24)*100</f>
        <v>98.630136986301366</v>
      </c>
      <c r="Q43" s="114"/>
      <c r="R43" s="116">
        <f>+R24/(R24+'C31 '!R24)*100</f>
        <v>99.137931034482762</v>
      </c>
      <c r="S43" s="116">
        <f>+S24/(S24+'C31 '!S24)*100</f>
        <v>98.412698412698404</v>
      </c>
      <c r="T43" s="116">
        <f>+T24/(T24+'C31 '!T24)*100</f>
        <v>100</v>
      </c>
      <c r="U43" s="114"/>
      <c r="V43" s="116">
        <f>+V24/(V24+'C31 '!V24)*100</f>
        <v>100</v>
      </c>
      <c r="W43" s="116">
        <f>+W24/(W24+'C31 '!W24)*100</f>
        <v>100</v>
      </c>
      <c r="X43" s="116">
        <f>+X24/(X24+'C31 '!X24)*100</f>
        <v>100</v>
      </c>
      <c r="Y43" s="114"/>
      <c r="Z43" s="116">
        <f>+Z24/(Z24+'C31 '!Z24)*100</f>
        <v>100</v>
      </c>
      <c r="AA43" s="116">
        <f>+AA24/(AA24+'C31 '!AA24)*100</f>
        <v>100</v>
      </c>
      <c r="AB43" s="116">
        <f>+AB24/(AB24+'C31 '!AB24)*100</f>
        <v>100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258" t="s">
        <v>468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</row>
  </sheetData>
  <mergeCells count="19">
    <mergeCell ref="A6:A7"/>
    <mergeCell ref="B6:D6"/>
    <mergeCell ref="F6:H6"/>
    <mergeCell ref="A46:AB46"/>
    <mergeCell ref="A1:AB1"/>
    <mergeCell ref="A2:AB2"/>
    <mergeCell ref="AC2:AD3"/>
    <mergeCell ref="A48:AB48"/>
    <mergeCell ref="A3:AB3"/>
    <mergeCell ref="A4:AB4"/>
    <mergeCell ref="A8:AB8"/>
    <mergeCell ref="A45:AB45"/>
    <mergeCell ref="A47:AB47"/>
    <mergeCell ref="A27:AB27"/>
    <mergeCell ref="N6:P6"/>
    <mergeCell ref="R6:T6"/>
    <mergeCell ref="V6:X6"/>
    <mergeCell ref="Z6:AB6"/>
    <mergeCell ref="J6:L6"/>
  </mergeCells>
  <hyperlinks>
    <hyperlink ref="AC2" r:id="rId1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8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210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88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101602</v>
      </c>
      <c r="C10" s="120">
        <f t="shared" ref="B10:D13" si="0">+C16+C22</f>
        <v>57142</v>
      </c>
      <c r="D10" s="120">
        <f t="shared" si="0"/>
        <v>44460</v>
      </c>
      <c r="E10" s="120"/>
      <c r="F10" s="120">
        <f t="shared" ref="F10:H13" si="1">+F16+F22</f>
        <v>22295</v>
      </c>
      <c r="G10" s="120">
        <f t="shared" si="1"/>
        <v>12237</v>
      </c>
      <c r="H10" s="120">
        <f t="shared" si="1"/>
        <v>10058</v>
      </c>
      <c r="I10" s="120"/>
      <c r="J10" s="120">
        <f t="shared" ref="J10:L13" si="2">+J16+J22</f>
        <v>25033</v>
      </c>
      <c r="K10" s="120">
        <f t="shared" si="2"/>
        <v>14067</v>
      </c>
      <c r="L10" s="120">
        <f t="shared" si="2"/>
        <v>10966</v>
      </c>
      <c r="M10" s="120"/>
      <c r="N10" s="120">
        <f t="shared" ref="N10:P13" si="3">+N16+N22</f>
        <v>16389</v>
      </c>
      <c r="O10" s="120">
        <f t="shared" si="3"/>
        <v>9452</v>
      </c>
      <c r="P10" s="120">
        <f t="shared" si="3"/>
        <v>6937</v>
      </c>
      <c r="Q10" s="120"/>
      <c r="R10" s="120">
        <f t="shared" ref="R10:T13" si="4">+R16+R22</f>
        <v>22734</v>
      </c>
      <c r="S10" s="120">
        <f t="shared" si="4"/>
        <v>12649</v>
      </c>
      <c r="T10" s="120">
        <f t="shared" si="4"/>
        <v>10085</v>
      </c>
      <c r="U10" s="120"/>
      <c r="V10" s="120">
        <f t="shared" ref="V10:X13" si="5">+V16+V22</f>
        <v>13906</v>
      </c>
      <c r="W10" s="120">
        <f t="shared" si="5"/>
        <v>8042</v>
      </c>
      <c r="X10" s="120">
        <f t="shared" si="5"/>
        <v>5864</v>
      </c>
      <c r="Y10" s="120"/>
      <c r="Z10" s="120">
        <f t="shared" ref="Z10:AB13" si="6">+Z16+Z22</f>
        <v>1245</v>
      </c>
      <c r="AA10" s="110">
        <f t="shared" si="6"/>
        <v>695</v>
      </c>
      <c r="AB10" s="110">
        <f t="shared" si="6"/>
        <v>550</v>
      </c>
    </row>
    <row r="11" spans="1:32" ht="15" customHeight="1" x14ac:dyDescent="0.25">
      <c r="A11" s="68" t="s">
        <v>41</v>
      </c>
      <c r="B11" s="121">
        <f t="shared" si="0"/>
        <v>99474</v>
      </c>
      <c r="C11" s="121">
        <f t="shared" si="0"/>
        <v>55859</v>
      </c>
      <c r="D11" s="121">
        <f t="shared" si="0"/>
        <v>43615</v>
      </c>
      <c r="E11" s="121"/>
      <c r="F11" s="121">
        <f t="shared" si="1"/>
        <v>21783</v>
      </c>
      <c r="G11" s="121">
        <f t="shared" si="1"/>
        <v>11936</v>
      </c>
      <c r="H11" s="121">
        <f t="shared" si="1"/>
        <v>9847</v>
      </c>
      <c r="I11" s="121"/>
      <c r="J11" s="121">
        <f t="shared" si="2"/>
        <v>24483</v>
      </c>
      <c r="K11" s="121">
        <f t="shared" si="2"/>
        <v>13761</v>
      </c>
      <c r="L11" s="121">
        <f t="shared" si="2"/>
        <v>10722</v>
      </c>
      <c r="M11" s="121"/>
      <c r="N11" s="121">
        <f t="shared" si="3"/>
        <v>16039</v>
      </c>
      <c r="O11" s="121">
        <f t="shared" si="3"/>
        <v>9244</v>
      </c>
      <c r="P11" s="121">
        <f t="shared" si="3"/>
        <v>6795</v>
      </c>
      <c r="Q11" s="121"/>
      <c r="R11" s="121">
        <f t="shared" si="4"/>
        <v>22217</v>
      </c>
      <c r="S11" s="121">
        <f t="shared" si="4"/>
        <v>12322</v>
      </c>
      <c r="T11" s="121">
        <f t="shared" si="4"/>
        <v>9895</v>
      </c>
      <c r="U11" s="121"/>
      <c r="V11" s="121">
        <f t="shared" si="5"/>
        <v>13716</v>
      </c>
      <c r="W11" s="121">
        <f t="shared" si="5"/>
        <v>7908</v>
      </c>
      <c r="X11" s="121">
        <f t="shared" si="5"/>
        <v>5808</v>
      </c>
      <c r="Y11" s="121"/>
      <c r="Z11" s="121">
        <f t="shared" si="6"/>
        <v>1236</v>
      </c>
      <c r="AA11" s="37">
        <f t="shared" si="6"/>
        <v>688</v>
      </c>
      <c r="AB11" s="37">
        <f t="shared" si="6"/>
        <v>548</v>
      </c>
    </row>
    <row r="12" spans="1:32" ht="15" customHeight="1" x14ac:dyDescent="0.25">
      <c r="A12" s="68" t="s">
        <v>42</v>
      </c>
      <c r="B12" s="121">
        <f t="shared" si="0"/>
        <v>1383</v>
      </c>
      <c r="C12" s="37">
        <f t="shared" si="0"/>
        <v>820</v>
      </c>
      <c r="D12" s="37">
        <f t="shared" si="0"/>
        <v>563</v>
      </c>
      <c r="E12" s="37"/>
      <c r="F12" s="37">
        <f t="shared" si="1"/>
        <v>341</v>
      </c>
      <c r="G12" s="37">
        <f t="shared" si="1"/>
        <v>199</v>
      </c>
      <c r="H12" s="37">
        <f t="shared" si="1"/>
        <v>142</v>
      </c>
      <c r="I12" s="37"/>
      <c r="J12" s="37">
        <f t="shared" si="2"/>
        <v>359</v>
      </c>
      <c r="K12" s="37">
        <f t="shared" si="2"/>
        <v>198</v>
      </c>
      <c r="L12" s="37">
        <f t="shared" si="2"/>
        <v>161</v>
      </c>
      <c r="M12" s="37"/>
      <c r="N12" s="37">
        <f t="shared" si="3"/>
        <v>256</v>
      </c>
      <c r="O12" s="37">
        <f t="shared" si="3"/>
        <v>150</v>
      </c>
      <c r="P12" s="37">
        <f t="shared" si="3"/>
        <v>106</v>
      </c>
      <c r="Q12" s="37"/>
      <c r="R12" s="37">
        <f t="shared" si="4"/>
        <v>306</v>
      </c>
      <c r="S12" s="37">
        <f t="shared" si="4"/>
        <v>188</v>
      </c>
      <c r="T12" s="37">
        <f t="shared" si="4"/>
        <v>118</v>
      </c>
      <c r="U12" s="37"/>
      <c r="V12" s="37">
        <f t="shared" si="5"/>
        <v>120</v>
      </c>
      <c r="W12" s="37">
        <f t="shared" si="5"/>
        <v>84</v>
      </c>
      <c r="X12" s="37">
        <f t="shared" si="5"/>
        <v>36</v>
      </c>
      <c r="Y12" s="37"/>
      <c r="Z12" s="37">
        <f t="shared" si="6"/>
        <v>1</v>
      </c>
      <c r="AA12" s="37">
        <f t="shared" si="6"/>
        <v>1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745</v>
      </c>
      <c r="C13" s="37">
        <f t="shared" si="0"/>
        <v>463</v>
      </c>
      <c r="D13" s="37">
        <f t="shared" si="0"/>
        <v>282</v>
      </c>
      <c r="E13" s="37"/>
      <c r="F13" s="37">
        <f t="shared" si="1"/>
        <v>171</v>
      </c>
      <c r="G13" s="37">
        <f t="shared" si="1"/>
        <v>102</v>
      </c>
      <c r="H13" s="37">
        <f t="shared" si="1"/>
        <v>69</v>
      </c>
      <c r="I13" s="37"/>
      <c r="J13" s="37">
        <f t="shared" si="2"/>
        <v>191</v>
      </c>
      <c r="K13" s="37">
        <f t="shared" si="2"/>
        <v>108</v>
      </c>
      <c r="L13" s="37">
        <f t="shared" si="2"/>
        <v>83</v>
      </c>
      <c r="M13" s="37"/>
      <c r="N13" s="37">
        <f t="shared" si="3"/>
        <v>94</v>
      </c>
      <c r="O13" s="37">
        <f t="shared" si="3"/>
        <v>58</v>
      </c>
      <c r="P13" s="37">
        <f t="shared" si="3"/>
        <v>36</v>
      </c>
      <c r="Q13" s="37"/>
      <c r="R13" s="37">
        <f t="shared" si="4"/>
        <v>211</v>
      </c>
      <c r="S13" s="37">
        <f t="shared" si="4"/>
        <v>139</v>
      </c>
      <c r="T13" s="37">
        <f t="shared" si="4"/>
        <v>72</v>
      </c>
      <c r="U13" s="37"/>
      <c r="V13" s="37">
        <f t="shared" si="5"/>
        <v>70</v>
      </c>
      <c r="W13" s="37">
        <f t="shared" si="5"/>
        <v>50</v>
      </c>
      <c r="X13" s="37">
        <f t="shared" si="5"/>
        <v>20</v>
      </c>
      <c r="Y13" s="37"/>
      <c r="Z13" s="37">
        <f t="shared" si="6"/>
        <v>8</v>
      </c>
      <c r="AA13" s="37">
        <f t="shared" si="6"/>
        <v>6</v>
      </c>
      <c r="AB13" s="37">
        <f t="shared" si="6"/>
        <v>2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32" ht="15" customHeight="1" x14ac:dyDescent="0.25">
      <c r="A16" s="67" t="s">
        <v>8</v>
      </c>
      <c r="B16" s="120">
        <f>+B17+B18+B19</f>
        <v>77444</v>
      </c>
      <c r="C16" s="120">
        <f t="shared" ref="C16:D16" si="7">+C17+C18+C19</f>
        <v>43029</v>
      </c>
      <c r="D16" s="120">
        <f t="shared" si="7"/>
        <v>34415</v>
      </c>
      <c r="E16" s="120"/>
      <c r="F16" s="120">
        <f>+F17+F18+F19</f>
        <v>16965</v>
      </c>
      <c r="G16" s="120">
        <f t="shared" ref="G16:H16" si="8">+G17+G18+G19</f>
        <v>9234</v>
      </c>
      <c r="H16" s="120">
        <f t="shared" si="8"/>
        <v>7731</v>
      </c>
      <c r="I16" s="120"/>
      <c r="J16" s="120">
        <f>+J17+J18+J19</f>
        <v>19110</v>
      </c>
      <c r="K16" s="120">
        <f t="shared" ref="K16:L16" si="9">+K17+K18+K19</f>
        <v>10613</v>
      </c>
      <c r="L16" s="120">
        <f t="shared" si="9"/>
        <v>8497</v>
      </c>
      <c r="M16" s="120"/>
      <c r="N16" s="120">
        <f>+N17+N18+N19</f>
        <v>12511</v>
      </c>
      <c r="O16" s="120">
        <f t="shared" ref="O16:P16" si="10">+O17+O18+O19</f>
        <v>7126</v>
      </c>
      <c r="P16" s="120">
        <f t="shared" si="10"/>
        <v>5385</v>
      </c>
      <c r="Q16" s="120"/>
      <c r="R16" s="120">
        <f>+R17+R18+R19</f>
        <v>17320</v>
      </c>
      <c r="S16" s="120">
        <f t="shared" ref="S16:T16" si="11">+S17+S18+S19</f>
        <v>9517</v>
      </c>
      <c r="T16" s="120">
        <f t="shared" si="11"/>
        <v>7803</v>
      </c>
      <c r="U16" s="120"/>
      <c r="V16" s="120">
        <f>+V17+V18+V19</f>
        <v>10643</v>
      </c>
      <c r="W16" s="120">
        <f t="shared" ref="W16:X16" si="12">+W17+W18+W19</f>
        <v>6055</v>
      </c>
      <c r="X16" s="120">
        <f t="shared" si="12"/>
        <v>4588</v>
      </c>
      <c r="Y16" s="120"/>
      <c r="Z16" s="110">
        <f>+Z17+Z18+Z19</f>
        <v>895</v>
      </c>
      <c r="AA16" s="110">
        <f t="shared" ref="AA16:AB16" si="13">+AA17+AA18+AA19</f>
        <v>484</v>
      </c>
      <c r="AB16" s="110">
        <f t="shared" si="13"/>
        <v>411</v>
      </c>
    </row>
    <row r="17" spans="1:28" ht="15" customHeight="1" x14ac:dyDescent="0.25">
      <c r="A17" s="68" t="s">
        <v>41</v>
      </c>
      <c r="B17" s="121">
        <v>75323</v>
      </c>
      <c r="C17" s="121">
        <v>41748</v>
      </c>
      <c r="D17" s="121">
        <v>33575</v>
      </c>
      <c r="E17" s="121"/>
      <c r="F17" s="121">
        <v>16458</v>
      </c>
      <c r="G17" s="121">
        <v>8934</v>
      </c>
      <c r="H17" s="121">
        <v>7524</v>
      </c>
      <c r="I17" s="121"/>
      <c r="J17" s="121">
        <v>18560</v>
      </c>
      <c r="K17" s="121">
        <v>10307</v>
      </c>
      <c r="L17" s="121">
        <v>8253</v>
      </c>
      <c r="M17" s="121"/>
      <c r="N17" s="121">
        <v>12162</v>
      </c>
      <c r="O17" s="121">
        <v>6918</v>
      </c>
      <c r="P17" s="121">
        <v>5244</v>
      </c>
      <c r="Q17" s="121"/>
      <c r="R17" s="121">
        <v>16804</v>
      </c>
      <c r="S17" s="121">
        <v>9191</v>
      </c>
      <c r="T17" s="121">
        <v>7613</v>
      </c>
      <c r="U17" s="121"/>
      <c r="V17" s="121">
        <v>10453</v>
      </c>
      <c r="W17" s="121">
        <v>5921</v>
      </c>
      <c r="X17" s="121">
        <v>4532</v>
      </c>
      <c r="Y17" s="121"/>
      <c r="Z17" s="37">
        <v>886</v>
      </c>
      <c r="AA17" s="37">
        <v>477</v>
      </c>
      <c r="AB17" s="37">
        <v>409</v>
      </c>
    </row>
    <row r="18" spans="1:28" ht="15" customHeight="1" x14ac:dyDescent="0.25">
      <c r="A18" s="68" t="s">
        <v>42</v>
      </c>
      <c r="B18" s="121">
        <v>1376</v>
      </c>
      <c r="C18" s="37">
        <v>818</v>
      </c>
      <c r="D18" s="37">
        <v>558</v>
      </c>
      <c r="E18" s="37"/>
      <c r="F18" s="37">
        <v>336</v>
      </c>
      <c r="G18" s="37">
        <v>198</v>
      </c>
      <c r="H18" s="37">
        <v>138</v>
      </c>
      <c r="I18" s="37"/>
      <c r="J18" s="37">
        <v>359</v>
      </c>
      <c r="K18" s="37">
        <v>198</v>
      </c>
      <c r="L18" s="37">
        <v>161</v>
      </c>
      <c r="M18" s="37"/>
      <c r="N18" s="37">
        <v>255</v>
      </c>
      <c r="O18" s="37">
        <v>150</v>
      </c>
      <c r="P18" s="37">
        <v>105</v>
      </c>
      <c r="Q18" s="37"/>
      <c r="R18" s="37">
        <v>305</v>
      </c>
      <c r="S18" s="37">
        <v>187</v>
      </c>
      <c r="T18" s="37">
        <v>118</v>
      </c>
      <c r="U18" s="37"/>
      <c r="V18" s="37">
        <v>120</v>
      </c>
      <c r="W18" s="37">
        <v>84</v>
      </c>
      <c r="X18" s="37">
        <v>36</v>
      </c>
      <c r="Y18" s="37"/>
      <c r="Z18" s="37">
        <v>1</v>
      </c>
      <c r="AA18" s="37">
        <v>1</v>
      </c>
      <c r="AB18" s="37">
        <v>0</v>
      </c>
    </row>
    <row r="19" spans="1:28" ht="15" customHeight="1" x14ac:dyDescent="0.25">
      <c r="A19" s="68" t="s">
        <v>194</v>
      </c>
      <c r="B19" s="37">
        <v>745</v>
      </c>
      <c r="C19" s="37">
        <v>463</v>
      </c>
      <c r="D19" s="37">
        <v>282</v>
      </c>
      <c r="E19" s="37"/>
      <c r="F19" s="113">
        <v>171</v>
      </c>
      <c r="G19" s="37">
        <v>102</v>
      </c>
      <c r="H19" s="37">
        <v>69</v>
      </c>
      <c r="I19" s="37"/>
      <c r="J19" s="37">
        <v>191</v>
      </c>
      <c r="K19" s="37">
        <v>108</v>
      </c>
      <c r="L19" s="37">
        <v>83</v>
      </c>
      <c r="M19" s="37"/>
      <c r="N19" s="37">
        <v>94</v>
      </c>
      <c r="O19" s="37">
        <v>58</v>
      </c>
      <c r="P19" s="37">
        <v>36</v>
      </c>
      <c r="Q19" s="37"/>
      <c r="R19" s="37">
        <v>211</v>
      </c>
      <c r="S19" s="37">
        <v>139</v>
      </c>
      <c r="T19" s="37">
        <v>72</v>
      </c>
      <c r="U19" s="37"/>
      <c r="V19" s="37">
        <v>70</v>
      </c>
      <c r="W19" s="37">
        <v>50</v>
      </c>
      <c r="X19" s="37">
        <v>20</v>
      </c>
      <c r="Y19" s="37"/>
      <c r="Z19" s="37">
        <v>8</v>
      </c>
      <c r="AA19" s="37">
        <v>6</v>
      </c>
      <c r="AB19" s="37">
        <v>2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" customHeight="1" x14ac:dyDescent="0.25">
      <c r="A22" s="67" t="s">
        <v>8</v>
      </c>
      <c r="B22" s="120">
        <f>+B23+B24+B25</f>
        <v>24158</v>
      </c>
      <c r="C22" s="120">
        <f t="shared" ref="C22:D22" si="14">+C23+C24+C25</f>
        <v>14113</v>
      </c>
      <c r="D22" s="120">
        <f t="shared" si="14"/>
        <v>10045</v>
      </c>
      <c r="E22" s="120"/>
      <c r="F22" s="120">
        <f>+F23+F24+F25</f>
        <v>5330</v>
      </c>
      <c r="G22" s="120">
        <f t="shared" ref="G22:H22" si="15">+G23+G24+G25</f>
        <v>3003</v>
      </c>
      <c r="H22" s="120">
        <f t="shared" si="15"/>
        <v>2327</v>
      </c>
      <c r="I22" s="120"/>
      <c r="J22" s="120">
        <f>+J23+J24+J25</f>
        <v>5923</v>
      </c>
      <c r="K22" s="120">
        <f t="shared" ref="K22:L22" si="16">+K23+K24+K25</f>
        <v>3454</v>
      </c>
      <c r="L22" s="120">
        <f t="shared" si="16"/>
        <v>2469</v>
      </c>
      <c r="M22" s="120"/>
      <c r="N22" s="120">
        <f>+N23+N24+N25</f>
        <v>3878</v>
      </c>
      <c r="O22" s="120">
        <f t="shared" ref="O22:P22" si="17">+O23+O24+O25</f>
        <v>2326</v>
      </c>
      <c r="P22" s="120">
        <f t="shared" si="17"/>
        <v>1552</v>
      </c>
      <c r="Q22" s="120"/>
      <c r="R22" s="120">
        <f>+R23+R24+R25</f>
        <v>5414</v>
      </c>
      <c r="S22" s="120">
        <f t="shared" ref="S22:T22" si="18">+S23+S24+S25</f>
        <v>3132</v>
      </c>
      <c r="T22" s="120">
        <f t="shared" si="18"/>
        <v>2282</v>
      </c>
      <c r="U22" s="120"/>
      <c r="V22" s="120">
        <f>+V23+V24+V25</f>
        <v>3263</v>
      </c>
      <c r="W22" s="120">
        <f t="shared" ref="W22:X22" si="19">+W23+W24+W25</f>
        <v>1987</v>
      </c>
      <c r="X22" s="120">
        <f t="shared" si="19"/>
        <v>1276</v>
      </c>
      <c r="Y22" s="120"/>
      <c r="Z22" s="110">
        <f>+Z23+Z24+Z25</f>
        <v>350</v>
      </c>
      <c r="AA22" s="110">
        <f t="shared" ref="AA22:AB22" si="20">+AA23+AA24+AA25</f>
        <v>211</v>
      </c>
      <c r="AB22" s="110">
        <f t="shared" si="20"/>
        <v>139</v>
      </c>
    </row>
    <row r="23" spans="1:28" ht="15" customHeight="1" x14ac:dyDescent="0.25">
      <c r="A23" s="68" t="s">
        <v>41</v>
      </c>
      <c r="B23" s="121">
        <v>24151</v>
      </c>
      <c r="C23" s="121">
        <v>14111</v>
      </c>
      <c r="D23" s="121">
        <v>10040</v>
      </c>
      <c r="E23" s="121"/>
      <c r="F23" s="121">
        <v>5325</v>
      </c>
      <c r="G23" s="121">
        <v>3002</v>
      </c>
      <c r="H23" s="121">
        <v>2323</v>
      </c>
      <c r="I23" s="121"/>
      <c r="J23" s="121">
        <v>5923</v>
      </c>
      <c r="K23" s="121">
        <v>3454</v>
      </c>
      <c r="L23" s="121">
        <v>2469</v>
      </c>
      <c r="M23" s="121"/>
      <c r="N23" s="121">
        <v>3877</v>
      </c>
      <c r="O23" s="121">
        <v>2326</v>
      </c>
      <c r="P23" s="121">
        <v>1551</v>
      </c>
      <c r="Q23" s="121"/>
      <c r="R23" s="121">
        <v>5413</v>
      </c>
      <c r="S23" s="121">
        <v>3131</v>
      </c>
      <c r="T23" s="121">
        <v>2282</v>
      </c>
      <c r="U23" s="121"/>
      <c r="V23" s="121">
        <v>3263</v>
      </c>
      <c r="W23" s="121">
        <v>1987</v>
      </c>
      <c r="X23" s="121">
        <v>1276</v>
      </c>
      <c r="Y23" s="121"/>
      <c r="Z23" s="37">
        <v>350</v>
      </c>
      <c r="AA23" s="37">
        <v>211</v>
      </c>
      <c r="AB23" s="37">
        <v>139</v>
      </c>
    </row>
    <row r="24" spans="1:28" ht="15" customHeight="1" x14ac:dyDescent="0.25">
      <c r="A24" s="68" t="s">
        <v>42</v>
      </c>
      <c r="B24" s="37">
        <v>7</v>
      </c>
      <c r="C24" s="37">
        <v>2</v>
      </c>
      <c r="D24" s="37">
        <v>5</v>
      </c>
      <c r="E24" s="37"/>
      <c r="F24" s="37">
        <v>5</v>
      </c>
      <c r="G24" s="37">
        <v>1</v>
      </c>
      <c r="H24" s="37">
        <v>4</v>
      </c>
      <c r="I24" s="37"/>
      <c r="J24" s="37">
        <v>0</v>
      </c>
      <c r="K24" s="37">
        <v>0</v>
      </c>
      <c r="L24" s="37">
        <v>0</v>
      </c>
      <c r="M24" s="37"/>
      <c r="N24" s="37">
        <v>1</v>
      </c>
      <c r="O24" s="37">
        <v>0</v>
      </c>
      <c r="P24" s="37">
        <v>1</v>
      </c>
      <c r="Q24" s="37"/>
      <c r="R24" s="37">
        <v>1</v>
      </c>
      <c r="S24" s="37">
        <v>1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" customHeight="1" x14ac:dyDescent="0.25">
      <c r="A29" s="197" t="s">
        <v>8</v>
      </c>
      <c r="B29" s="115">
        <f>+B10/(B10+'C30'!B10+'C32'!B10)*100</f>
        <v>25.370436033300535</v>
      </c>
      <c r="C29" s="115">
        <f>+C10/(C10+'C30'!C10+'C32'!C10)*100</f>
        <v>29.045014638906963</v>
      </c>
      <c r="D29" s="115">
        <f>+D10/(D10+'C30'!D10+'C32'!D10)*100</f>
        <v>21.822144126279831</v>
      </c>
      <c r="E29" s="115"/>
      <c r="F29" s="115">
        <f>+F10/(F10+'C30'!F10+'C32'!F10)*100</f>
        <v>28.618556171698501</v>
      </c>
      <c r="G29" s="115">
        <f>+G10/(G10+'C30'!G10+'C32'!G10)*100</f>
        <v>31.24154305700937</v>
      </c>
      <c r="H29" s="115">
        <f>+H10/(H10+'C30'!H10+'C32'!H10)*100</f>
        <v>25.966180456951076</v>
      </c>
      <c r="I29" s="115"/>
      <c r="J29" s="115">
        <f>+J10/(J10+'C30'!J10+'C32'!J10)*100</f>
        <v>31.771395210112829</v>
      </c>
      <c r="K29" s="115">
        <f>+K10/(K10+'C30'!K10+'C32'!K10)*100</f>
        <v>35.109569210802178</v>
      </c>
      <c r="L29" s="115">
        <f>+L10/(L10+'C30'!L10+'C32'!L10)*100</f>
        <v>28.317624273724984</v>
      </c>
      <c r="M29" s="115"/>
      <c r="N29" s="115">
        <f>+N10/(N10+'C30'!N10+'C32'!N10)*100</f>
        <v>22.34538612565445</v>
      </c>
      <c r="O29" s="115">
        <f>+O10/(O10+'C30'!O10+'C32'!O10)*100</f>
        <v>25.784979676460157</v>
      </c>
      <c r="P29" s="115">
        <f>+P10/(P10+'C30'!P10+'C32'!P10)*100</f>
        <v>18.908605228009922</v>
      </c>
      <c r="Q29" s="115"/>
      <c r="R29" s="115">
        <f>+R10/(R10+'C30'!R10+'C32'!R10)*100</f>
        <v>28.979336894033064</v>
      </c>
      <c r="S29" s="115">
        <f>+S10/(S10+'C30'!S10+'C32'!S10)*100</f>
        <v>33.696520858863018</v>
      </c>
      <c r="T29" s="115">
        <f>+T10/(T10+'C30'!T10+'C32'!T10)*100</f>
        <v>24.651071838869743</v>
      </c>
      <c r="U29" s="115"/>
      <c r="V29" s="115">
        <f>+V10/(V10+'C30'!V10+'C32'!V10)*100</f>
        <v>19.0399255161838</v>
      </c>
      <c r="W29" s="115">
        <f>+W10/(W10+'C30'!W10+'C32'!W10)*100</f>
        <v>23.08465137641014</v>
      </c>
      <c r="X29" s="115">
        <f>+X10/(X10+'C30'!X10+'C32'!X10)*100</f>
        <v>15.351187203853502</v>
      </c>
      <c r="Y29" s="115"/>
      <c r="Z29" s="115">
        <f>+Z10/(Z10+'C30'!Z10+'C32'!Z10)*100</f>
        <v>6.5699208443271759</v>
      </c>
      <c r="AA29" s="115">
        <f>+AA10/(AA10+'C30'!AA10+'C32'!AA10)*100</f>
        <v>8.2063998110756877</v>
      </c>
      <c r="AB29" s="115">
        <f>+AB10/(AB10+'C30'!AB10+'C32'!AB10)*100</f>
        <v>5.2475908787329457</v>
      </c>
    </row>
    <row r="30" spans="1:28" ht="15" customHeight="1" x14ac:dyDescent="0.25">
      <c r="A30" s="53" t="s">
        <v>41</v>
      </c>
      <c r="B30" s="116">
        <f>+B11/(B11+'C30'!B11+'C32'!B11)*100</f>
        <v>27.417429915686593</v>
      </c>
      <c r="C30" s="116">
        <f>+C11/(C11+'C30'!C11+'C32'!C11)*100</f>
        <v>31.430725688016608</v>
      </c>
      <c r="D30" s="116">
        <f>+D11/(D11+'C30'!D11+'C32'!D11)*100</f>
        <v>23.563957383355305</v>
      </c>
      <c r="E30" s="116"/>
      <c r="F30" s="116">
        <f>+F11/(F11+'C30'!F11+'C32'!F11)*100</f>
        <v>31.049818259568102</v>
      </c>
      <c r="G30" s="116">
        <f>+G11/(G11+'C30'!G11+'C32'!G11)*100</f>
        <v>33.836035831726953</v>
      </c>
      <c r="H30" s="116">
        <f>+H11/(H11+'C30'!H11+'C32'!H11)*100</f>
        <v>28.231887382092374</v>
      </c>
      <c r="I30" s="116"/>
      <c r="J30" s="116">
        <f>+J11/(J11+'C30'!J11+'C32'!J11)*100</f>
        <v>34.331748769509069</v>
      </c>
      <c r="K30" s="116">
        <f>+K11/(K11+'C30'!K11+'C32'!K11)*100</f>
        <v>37.918492188145819</v>
      </c>
      <c r="L30" s="116">
        <f>+L11/(L11+'C30'!L11+'C32'!L11)*100</f>
        <v>30.615041973616584</v>
      </c>
      <c r="M30" s="116"/>
      <c r="N30" s="116">
        <f>+N11/(N11+'C30'!N11+'C32'!N11)*100</f>
        <v>24.312566318023343</v>
      </c>
      <c r="O30" s="116">
        <f>+O11/(O11+'C30'!O11+'C32'!O11)*100</f>
        <v>28.081047419423435</v>
      </c>
      <c r="P30" s="116">
        <f>+P11/(P11+'C30'!P11+'C32'!P11)*100</f>
        <v>20.55913588091132</v>
      </c>
      <c r="Q30" s="116"/>
      <c r="R30" s="116">
        <f>+R11/(R11+'C30'!R11+'C32'!R11)*100</f>
        <v>31.16119892842616</v>
      </c>
      <c r="S30" s="116">
        <f>+S11/(S11+'C30'!S11+'C32'!S11)*100</f>
        <v>36.329864079959897</v>
      </c>
      <c r="T30" s="116">
        <f>+T11/(T11+'C30'!T11+'C32'!T11)*100</f>
        <v>26.471375066880686</v>
      </c>
      <c r="U30" s="116"/>
      <c r="V30" s="116">
        <f>+V11/(V11+'C30'!V11+'C32'!V11)*100</f>
        <v>20.746925625085083</v>
      </c>
      <c r="W30" s="116">
        <f>+W11/(W11+'C30'!W11+'C32'!W11)*100</f>
        <v>25.208798214854955</v>
      </c>
      <c r="X30" s="116">
        <f>+X11/(X11+'C30'!X11+'C32'!X11)*100</f>
        <v>16.717998906191532</v>
      </c>
      <c r="Y30" s="116"/>
      <c r="Z30" s="116">
        <f>+Z11/(Z11+'C30'!Z11+'C32'!Z11)*100</f>
        <v>6.879278677575555</v>
      </c>
      <c r="AA30" s="116">
        <f>+AA11/(AA11+'C30'!AA11+'C32'!AA11)*100</f>
        <v>8.656265727226975</v>
      </c>
      <c r="AB30" s="116">
        <f>+AB11/(AB11+'C30'!AB11+'C32'!AB11)*100</f>
        <v>5.4696077452839598</v>
      </c>
    </row>
    <row r="31" spans="1:28" ht="15" customHeight="1" x14ac:dyDescent="0.25">
      <c r="A31" s="53" t="s">
        <v>42</v>
      </c>
      <c r="B31" s="116">
        <f>+B12/(B12+'C30'!B12+'C32'!B12)*100</f>
        <v>5.3903418170479789</v>
      </c>
      <c r="C31" s="116">
        <f>+C12/(C12+'C30'!C12+'C32'!C12)*100</f>
        <v>6.3004225893200152</v>
      </c>
      <c r="D31" s="116">
        <f>+D12/(D12+'C30'!D12+'C32'!D12)*100</f>
        <v>4.4534092706850181</v>
      </c>
      <c r="E31" s="116"/>
      <c r="F31" s="116">
        <f>+F12/(F12+'C30'!F12+'C32'!F12)*100</f>
        <v>6.263776634827332</v>
      </c>
      <c r="G31" s="116">
        <f>+G12/(G12+'C30'!G12+'C32'!G12)*100</f>
        <v>7.2258533042846764</v>
      </c>
      <c r="H31" s="116">
        <f>+H12/(H12+'C30'!H12+'C32'!H12)*100</f>
        <v>5.2788104089219328</v>
      </c>
      <c r="I31" s="116"/>
      <c r="J31" s="116">
        <f>+J12/(J12+'C30'!J12+'C32'!J12)*100</f>
        <v>6.8866295798964128</v>
      </c>
      <c r="K31" s="116">
        <f>+K12/(K12+'C30'!K12+'C32'!K12)*100</f>
        <v>7.5457317073170733</v>
      </c>
      <c r="L31" s="116">
        <f>+L12/(L12+'C30'!L12+'C32'!L12)*100</f>
        <v>6.2186172267284663</v>
      </c>
      <c r="M31" s="116"/>
      <c r="N31" s="116">
        <f>+N12/(N12+'C30'!N12+'C32'!N12)*100</f>
        <v>4.9155145929339481</v>
      </c>
      <c r="O31" s="116">
        <f>+O12/(O12+'C30'!O12+'C32'!O12)*100</f>
        <v>5.6242969628796402</v>
      </c>
      <c r="P31" s="116">
        <f>+P12/(P12+'C30'!P12+'C32'!P12)*100</f>
        <v>4.1715859897678076</v>
      </c>
      <c r="Q31" s="116"/>
      <c r="R31" s="116">
        <f>+R12/(R12+'C30'!R12+'C32'!R12)*100</f>
        <v>6.4913025031820117</v>
      </c>
      <c r="S31" s="116">
        <f>+S12/(S12+'C30'!S12+'C32'!S12)*100</f>
        <v>7.8562473882156283</v>
      </c>
      <c r="T31" s="116">
        <f>+T12/(T12+'C30'!T12+'C32'!T12)*100</f>
        <v>5.0840155105557949</v>
      </c>
      <c r="U31" s="116"/>
      <c r="V31" s="116">
        <f>+V12/(V12+'C30'!V12+'C32'!V12)*100</f>
        <v>2.5450689289501591</v>
      </c>
      <c r="W31" s="116">
        <f>+W12/(W12+'C30'!W12+'C32'!W12)*100</f>
        <v>3.523489932885906</v>
      </c>
      <c r="X31" s="116">
        <f>+X12/(X12+'C30'!X12+'C32'!X12)*100</f>
        <v>1.5444015444015444</v>
      </c>
      <c r="Y31" s="116"/>
      <c r="Z31" s="116">
        <f>+Z12/(Z12+'C30'!Z12+'C32'!Z12)*100</f>
        <v>0.27548209366391185</v>
      </c>
      <c r="AA31" s="116">
        <f>+AA12/(AA12+'C30'!AA12+'C32'!AA12)*100</f>
        <v>0.5181347150259068</v>
      </c>
      <c r="AB31" s="116">
        <f>+AB12/(AB12+'C30'!AB12+'C32'!AB12)*100</f>
        <v>0</v>
      </c>
    </row>
    <row r="32" spans="1:28" ht="15" customHeight="1" x14ac:dyDescent="0.25">
      <c r="A32" s="53" t="s">
        <v>194</v>
      </c>
      <c r="B32" s="116">
        <f>+B13/(B13+'C30'!B13+'C32'!B13)*100</f>
        <v>6.2062645784738422</v>
      </c>
      <c r="C32" s="116">
        <f>+C13/(C13+'C30'!C13+'C32'!C13)*100</f>
        <v>7.7166666666666659</v>
      </c>
      <c r="D32" s="116">
        <f>+D13/(D13+'C30'!D13+'C32'!D13)*100</f>
        <v>4.6968687541638907</v>
      </c>
      <c r="E32" s="116"/>
      <c r="F32" s="116">
        <f>+F13/(F13+'C30'!F13+'C32'!F13)*100</f>
        <v>7.4186550976138825</v>
      </c>
      <c r="G32" s="116">
        <f>+G13/(G13+'C30'!G13+'C32'!G13)*100</f>
        <v>8.9552238805970141</v>
      </c>
      <c r="H32" s="116">
        <f>+H13/(H13+'C30'!H13+'C32'!H13)*100</f>
        <v>5.9176672384219549</v>
      </c>
      <c r="I32" s="116"/>
      <c r="J32" s="116">
        <f>+J13/(J13+'C30'!J13+'C32'!J13)*100</f>
        <v>8.4326710816777055</v>
      </c>
      <c r="K32" s="116">
        <f>+K13/(K13+'C30'!K13+'C32'!K13)*100</f>
        <v>9.3831450912250212</v>
      </c>
      <c r="L32" s="116">
        <f>+L13/(L13+'C30'!L13+'C32'!L13)*100</f>
        <v>7.4506283662477548</v>
      </c>
      <c r="M32" s="116"/>
      <c r="N32" s="116">
        <f>+N13/(N13+'C30'!N13+'C32'!N13)*100</f>
        <v>4.3397968605724841</v>
      </c>
      <c r="O32" s="116">
        <f>+O13/(O13+'C30'!O13+'C32'!O13)*100</f>
        <v>5.4154995331465923</v>
      </c>
      <c r="P32" s="116">
        <f>+P13/(P13+'C30'!P13+'C32'!P13)*100</f>
        <v>3.2876712328767121</v>
      </c>
      <c r="Q32" s="116"/>
      <c r="R32" s="116">
        <f>+R13/(R13+'C30'!R13+'C32'!R13)*100</f>
        <v>8.6546349466776036</v>
      </c>
      <c r="S32" s="116">
        <f>+S13/(S13+'C30'!S13+'C32'!S13)*100</f>
        <v>11.319218241042345</v>
      </c>
      <c r="T32" s="116">
        <f>+T13/(T13+'C30'!T13+'C32'!T13)*100</f>
        <v>5.9504132231404956</v>
      </c>
      <c r="U32" s="116"/>
      <c r="V32" s="116">
        <f>+V13/(V13+'C30'!V13+'C32'!V13)*100</f>
        <v>3.1674208144796379</v>
      </c>
      <c r="W32" s="116">
        <f>+W13/(W13+'C30'!W13+'C32'!W13)*100</f>
        <v>4.6168051708217916</v>
      </c>
      <c r="X32" s="116">
        <f>+X13/(X13+'C30'!X13+'C32'!X13)*100</f>
        <v>1.7746228926353149</v>
      </c>
      <c r="Y32" s="116"/>
      <c r="Z32" s="116">
        <f>+Z13/(Z13+'C30'!Z13+'C32'!Z13)*100</f>
        <v>1.2903225806451613</v>
      </c>
      <c r="AA32" s="116">
        <f>+AA13/(AA13+'C30'!AA13+'C32'!AA13)*100</f>
        <v>1.8292682926829267</v>
      </c>
      <c r="AB32" s="116">
        <f>+AB13/(AB13+'C30'!AB13+'C32'!AB13)*100</f>
        <v>0.68493150684931503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197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+B16/(B16+'C30'!B16+'C32'!B16)*100</f>
        <v>25.655941906074421</v>
      </c>
      <c r="C35" s="115">
        <f>+C16/(C16+'C30'!C16+'C32'!C16)*100</f>
        <v>29.058726599854129</v>
      </c>
      <c r="D35" s="115">
        <f>+D16/(D16+'C30'!D16+'C32'!D16)*100</f>
        <v>22.379373130446094</v>
      </c>
      <c r="E35" s="115"/>
      <c r="F35" s="115">
        <f>+F16/(F16+'C30'!F16+'C32'!F16)*100</f>
        <v>29.344103504341508</v>
      </c>
      <c r="G35" s="115">
        <f>+G16/(G16+'C30'!G16+'C32'!G16)*100</f>
        <v>31.761428129192034</v>
      </c>
      <c r="H35" s="115">
        <f>+H16/(H16+'C30'!H16+'C32'!H16)*100</f>
        <v>26.898855293831115</v>
      </c>
      <c r="I35" s="115"/>
      <c r="J35" s="115">
        <f>+J16/(J16+'C30'!J16+'C32'!J16)*100</f>
        <v>32.503869508274796</v>
      </c>
      <c r="K35" s="115">
        <f>+K16/(K16+'C30'!K16+'C32'!K16)*100</f>
        <v>35.552056813613831</v>
      </c>
      <c r="L35" s="115">
        <f>+L16/(L16+'C30'!L16+'C32'!L16)*100</f>
        <v>29.359731868283749</v>
      </c>
      <c r="M35" s="115"/>
      <c r="N35" s="115">
        <f>+N16/(N16+'C30'!N16+'C32'!N16)*100</f>
        <v>22.614872925779981</v>
      </c>
      <c r="O35" s="115">
        <f>+O16/(O16+'C30'!O16+'C32'!O16)*100</f>
        <v>25.730276223144973</v>
      </c>
      <c r="P35" s="115">
        <f>+P16/(P16+'C30'!P16+'C32'!P16)*100</f>
        <v>19.491801498534041</v>
      </c>
      <c r="Q35" s="115"/>
      <c r="R35" s="115">
        <f>+R16/(R16+'C30'!R16+'C32'!R16)*100</f>
        <v>28.891706145325951</v>
      </c>
      <c r="S35" s="115">
        <f>+S16/(S16+'C30'!S16+'C32'!S16)*100</f>
        <v>33.280878444537699</v>
      </c>
      <c r="T35" s="115">
        <f>+T16/(T16+'C30'!T16+'C32'!T16)*100</f>
        <v>24.888364378668026</v>
      </c>
      <c r="U35" s="115"/>
      <c r="V35" s="115">
        <f>+V16/(V16+'C30'!V16+'C32'!V16)*100</f>
        <v>18.958299934092164</v>
      </c>
      <c r="W35" s="115">
        <f>+W16/(W16+'C30'!W16+'C32'!W16)*100</f>
        <v>22.648213951748644</v>
      </c>
      <c r="X35" s="115">
        <f>+X16/(X16+'C30'!X16+'C32'!X16)*100</f>
        <v>15.603319276288941</v>
      </c>
      <c r="Y35" s="115"/>
      <c r="Z35" s="115">
        <f>+Z16/(Z16+'C30'!Z16+'C32'!Z16)*100</f>
        <v>6.4667630057803471</v>
      </c>
      <c r="AA35" s="115">
        <f>+AA16/(AA16+'C30'!AA16+'C32'!AA16)*100</f>
        <v>7.9020408163265303</v>
      </c>
      <c r="AB35" s="115">
        <f>+AB16/(AB16+'C30'!AB16+'C32'!AB16)*100</f>
        <v>5.3272845106934543</v>
      </c>
    </row>
    <row r="36" spans="1:28" ht="15" customHeight="1" x14ac:dyDescent="0.25">
      <c r="A36" s="53" t="s">
        <v>41</v>
      </c>
      <c r="B36" s="116">
        <f>+B17/(B17+'C30'!B17+'C32'!B17)*100</f>
        <v>28.437509438521246</v>
      </c>
      <c r="C36" s="116">
        <f>+C17/(C17+'C30'!C17+'C32'!C17)*100</f>
        <v>32.266990253742762</v>
      </c>
      <c r="D36" s="116">
        <f>+D17/(D17+'C30'!D17+'C32'!D17)*100</f>
        <v>24.780609495973842</v>
      </c>
      <c r="E36" s="114"/>
      <c r="F36" s="116">
        <f>+F17/(F17+'C30'!F17+'C32'!F17)*100</f>
        <v>32.755498059508412</v>
      </c>
      <c r="G36" s="116">
        <f>+G17/(G17+'C30'!G17+'C32'!G17)*100</f>
        <v>35.34298599572751</v>
      </c>
      <c r="H36" s="116">
        <f>+H17/(H17+'C30'!H17+'C32'!H17)*100</f>
        <v>30.135779228581725</v>
      </c>
      <c r="I36" s="114"/>
      <c r="J36" s="116">
        <f>+J17/(J17+'C30'!J17+'C32'!J17)*100</f>
        <v>36.054236761334941</v>
      </c>
      <c r="K36" s="116">
        <f>+K17/(K17+'C30'!K17+'C32'!K17)*100</f>
        <v>39.419436264198573</v>
      </c>
      <c r="L36" s="116">
        <f>+L17/(L17+'C30'!L17+'C32'!L17)*100</f>
        <v>32.580632426670881</v>
      </c>
      <c r="M36" s="114"/>
      <c r="N36" s="116">
        <f>+N17/(N17+'C30'!N17+'C32'!N17)*100</f>
        <v>25.297971918876755</v>
      </c>
      <c r="O36" s="116">
        <f>+O17/(O17+'C30'!O17+'C32'!O17)*100</f>
        <v>28.811794594144352</v>
      </c>
      <c r="P36" s="116">
        <f>+P17/(P17+'C30'!P17+'C32'!P17)*100</f>
        <v>21.79188829787234</v>
      </c>
      <c r="Q36" s="114"/>
      <c r="R36" s="116">
        <f>+R17/(R17+'C30'!R17+'C32'!R17)*100</f>
        <v>31.758391291200482</v>
      </c>
      <c r="S36" s="116">
        <f>+S17/(S17+'C30'!S17+'C32'!S17)*100</f>
        <v>36.70820353063344</v>
      </c>
      <c r="T36" s="116">
        <f>+T17/(T17+'C30'!T17+'C32'!T17)*100</f>
        <v>27.31219057185908</v>
      </c>
      <c r="U36" s="114"/>
      <c r="V36" s="116">
        <f>+V17/(V17+'C30'!V17+'C32'!V17)*100</f>
        <v>21.20542053799651</v>
      </c>
      <c r="W36" s="116">
        <f>+W17/(W17+'C30'!W17+'C32'!W17)*100</f>
        <v>25.412017167381972</v>
      </c>
      <c r="X36" s="116">
        <f>+X17/(X17+'C30'!X17+'C32'!X17)*100</f>
        <v>17.434792644456412</v>
      </c>
      <c r="Y36" s="114"/>
      <c r="Z36" s="116">
        <f>+Z17/(Z17+'C30'!Z17+'C32'!Z17)*100</f>
        <v>6.8852968604289719</v>
      </c>
      <c r="AA36" s="116">
        <f>+AA17/(AA17+'C30'!AA17+'C32'!AA17)*100</f>
        <v>8.5041896951328209</v>
      </c>
      <c r="AB36" s="116">
        <f>+AB17/(AB17+'C30'!AB17+'C32'!AB17)*100</f>
        <v>5.6343849015015843</v>
      </c>
    </row>
    <row r="37" spans="1:28" ht="15" customHeight="1" x14ac:dyDescent="0.25">
      <c r="A37" s="53" t="s">
        <v>42</v>
      </c>
      <c r="B37" s="116">
        <f>+B18/(B18+'C30'!B18+'C32'!B18)*100</f>
        <v>5.5084067253803042</v>
      </c>
      <c r="C37" s="116">
        <f>+C18/(C18+'C30'!C18+'C32'!C18)*100</f>
        <v>6.4444969668321122</v>
      </c>
      <c r="D37" s="116">
        <f>+D18/(D18+'C30'!D18+'C32'!D18)*100</f>
        <v>4.5413852038740137</v>
      </c>
      <c r="E37" s="114"/>
      <c r="F37" s="116">
        <f>+F18/(F18+'C30'!F18+'C32'!F18)*100</f>
        <v>6.3829787234042552</v>
      </c>
      <c r="G37" s="116">
        <f>+G18/(G18+'C30'!G18+'C32'!G18)*100</f>
        <v>7.4548192771084336</v>
      </c>
      <c r="H37" s="116">
        <f>+H18/(H18+'C30'!H18+'C32'!H18)*100</f>
        <v>5.2914110429447856</v>
      </c>
      <c r="I37" s="114"/>
      <c r="J37" s="116">
        <f>+J18/(J18+'C30'!J18+'C32'!J18)*100</f>
        <v>7.1089108910891081</v>
      </c>
      <c r="K37" s="116">
        <f>+K18/(K18+'C30'!K18+'C32'!K18)*100</f>
        <v>7.7525450274079883</v>
      </c>
      <c r="L37" s="116">
        <f>+L18/(L18+'C30'!L18+'C32'!L18)*100</f>
        <v>6.4503205128205137</v>
      </c>
      <c r="M37" s="114"/>
      <c r="N37" s="116">
        <f>+N18/(N18+'C30'!N18+'C32'!N18)*100</f>
        <v>5.0186971068687267</v>
      </c>
      <c r="O37" s="116">
        <f>+O18/(O18+'C30'!O18+'C32'!O18)*100</f>
        <v>5.7405281285878305</v>
      </c>
      <c r="P37" s="116">
        <f>+P18/(P18+'C30'!P18+'C32'!P18)*100</f>
        <v>4.2544570502431123</v>
      </c>
      <c r="Q37" s="114"/>
      <c r="R37" s="116">
        <f>+R18/(R18+'C30'!R18+'C32'!R18)*100</f>
        <v>6.633318834275773</v>
      </c>
      <c r="S37" s="116">
        <f>+S18/(S18+'C30'!S18+'C32'!S18)*100</f>
        <v>8.0257510729613735</v>
      </c>
      <c r="T37" s="116">
        <f>+T18/(T18+'C30'!T18+'C32'!T18)*100</f>
        <v>5.2028218694885355</v>
      </c>
      <c r="U37" s="114"/>
      <c r="V37" s="116">
        <f>+V18/(V18+'C30'!V18+'C32'!V18)*100</f>
        <v>2.5889967637540456</v>
      </c>
      <c r="W37" s="116">
        <f>+W18/(W18+'C30'!W18+'C32'!W18)*100</f>
        <v>3.5714285714285712</v>
      </c>
      <c r="X37" s="116">
        <f>+X18/(X18+'C30'!X18+'C32'!X18)*100</f>
        <v>1.5768725361366622</v>
      </c>
      <c r="Y37" s="114"/>
      <c r="Z37" s="116">
        <f>+Z18/(Z18+'C30'!Z18+'C32'!Z18)*100</f>
        <v>0.28409090909090912</v>
      </c>
      <c r="AA37" s="116">
        <f>+AA18/(AA18+'C30'!AA18+'C32'!AA18)*100</f>
        <v>0.53191489361702127</v>
      </c>
      <c r="AB37" s="116">
        <f>+AB18/(AB18+'C30'!AB18+'C32'!AB18)*100</f>
        <v>0</v>
      </c>
    </row>
    <row r="38" spans="1:28" ht="15" customHeight="1" x14ac:dyDescent="0.25">
      <c r="A38" s="53" t="s">
        <v>194</v>
      </c>
      <c r="B38" s="116">
        <f>+B19/(B19+'C30'!B19+'C32'!B19)*100</f>
        <v>6.2062645784738422</v>
      </c>
      <c r="C38" s="116">
        <f>+C19/(C19+'C30'!C19+'C32'!C19)*100</f>
        <v>7.7166666666666659</v>
      </c>
      <c r="D38" s="116">
        <f>+D19/(D19+'C30'!D19+'C32'!D19)*100</f>
        <v>4.6968687541638907</v>
      </c>
      <c r="E38" s="114"/>
      <c r="F38" s="116">
        <f>+F19/(F19+'C30'!F19+'C32'!F19)*100</f>
        <v>7.4186550976138825</v>
      </c>
      <c r="G38" s="116">
        <f>+G19/(G19+'C30'!G19+'C32'!G19)*100</f>
        <v>8.9552238805970141</v>
      </c>
      <c r="H38" s="116">
        <f>+H19/(H19+'C30'!H19+'C32'!H19)*100</f>
        <v>5.9176672384219549</v>
      </c>
      <c r="I38" s="114"/>
      <c r="J38" s="116">
        <f>+J19/(J19+'C30'!J19+'C32'!J19)*100</f>
        <v>8.4326710816777055</v>
      </c>
      <c r="K38" s="116">
        <f>+K19/(K19+'C30'!K19+'C32'!K19)*100</f>
        <v>9.3831450912250212</v>
      </c>
      <c r="L38" s="116">
        <f>+L19/(L19+'C30'!L19+'C32'!L19)*100</f>
        <v>7.4506283662477548</v>
      </c>
      <c r="M38" s="114"/>
      <c r="N38" s="116">
        <f>+N19/(N19+'C30'!N19+'C32'!N19)*100</f>
        <v>4.3397968605724841</v>
      </c>
      <c r="O38" s="116">
        <f>+O19/(O19+'C30'!O19+'C32'!O19)*100</f>
        <v>5.4154995331465923</v>
      </c>
      <c r="P38" s="116">
        <f>+P19/(P19+'C30'!P19+'C32'!P19)*100</f>
        <v>3.2876712328767121</v>
      </c>
      <c r="Q38" s="114"/>
      <c r="R38" s="116">
        <f>+R19/(R19+'C30'!R19+'C32'!R19)*100</f>
        <v>8.6546349466776036</v>
      </c>
      <c r="S38" s="116">
        <f>+S19/(S19+'C30'!S19+'C32'!S19)*100</f>
        <v>11.319218241042345</v>
      </c>
      <c r="T38" s="116">
        <f>+T19/(T19+'C30'!T19+'C32'!T19)*100</f>
        <v>5.9504132231404956</v>
      </c>
      <c r="U38" s="114"/>
      <c r="V38" s="116">
        <f>+V19/(V19+'C30'!V19+'C32'!V19)*100</f>
        <v>3.1674208144796379</v>
      </c>
      <c r="W38" s="116">
        <f>+W19/(W19+'C30'!W19+'C32'!W19)*100</f>
        <v>4.6168051708217916</v>
      </c>
      <c r="X38" s="116">
        <f>+X19/(X19+'C30'!X19+'C32'!X19)*100</f>
        <v>1.7746228926353149</v>
      </c>
      <c r="Y38" s="114"/>
      <c r="Z38" s="116">
        <f>+Z19/(Z19+'C30'!Z19+'C32'!Z19)*100</f>
        <v>1.2903225806451613</v>
      </c>
      <c r="AA38" s="116">
        <f>+AA19/(AA19+'C30'!AA19+'C32'!AA19)*100</f>
        <v>1.8292682926829267</v>
      </c>
      <c r="AB38" s="116">
        <f>+AB19/(AB19+'C30'!AB19+'C32'!AB19)*100</f>
        <v>0.68493150684931503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+B22/(B22+'C30'!B22+'C32'!B22)*100</f>
        <v>24.496542213389034</v>
      </c>
      <c r="C41" s="115">
        <f>+C22/(C22+'C30'!C22+'C32'!C22)*100</f>
        <v>29.003288121660503</v>
      </c>
      <c r="D41" s="115">
        <f>+D22/(D22+'C30'!D22+'C32'!D22)*100</f>
        <v>20.106889787421434</v>
      </c>
      <c r="E41" s="115"/>
      <c r="F41" s="115">
        <f>+F22/(F22+'C30'!F22+'C32'!F22)*100</f>
        <v>26.530612244897959</v>
      </c>
      <c r="G41" s="115">
        <f>+G22/(G22+'C30'!G22+'C32'!G22)*100</f>
        <v>29.744453248811411</v>
      </c>
      <c r="H41" s="115">
        <f>+H22/(H22+'C30'!H22+'C32'!H22)*100</f>
        <v>23.283970382229338</v>
      </c>
      <c r="I41" s="115"/>
      <c r="J41" s="115">
        <f>+J22/(J22+'C30'!J22+'C32'!J22)*100</f>
        <v>29.617961796179621</v>
      </c>
      <c r="K41" s="115">
        <f>+K22/(K22+'C30'!K22+'C32'!K22)*100</f>
        <v>33.816330526728024</v>
      </c>
      <c r="L41" s="115">
        <f>+L22/(L22+'C30'!L22+'C32'!L22)*100</f>
        <v>25.235077677841371</v>
      </c>
      <c r="M41" s="115"/>
      <c r="N41" s="115">
        <f>+N22/(N22+'C30'!N22+'C32'!N22)*100</f>
        <v>21.518144490067694</v>
      </c>
      <c r="O41" s="115">
        <f>+O22/(O22+'C30'!O22+'C32'!O22)*100</f>
        <v>25.9540281187235</v>
      </c>
      <c r="P41" s="115">
        <f>+P22/(P22+'C30'!P22+'C32'!P22)*100</f>
        <v>17.130242825607063</v>
      </c>
      <c r="Q41" s="115"/>
      <c r="R41" s="115">
        <f>+R22/(R22+'C30'!R22+'C32'!R22)*100</f>
        <v>29.263283065780225</v>
      </c>
      <c r="S41" s="115">
        <f>+S22/(S22+'C30'!S22+'C32'!S22)*100</f>
        <v>35.025721315142029</v>
      </c>
      <c r="T41" s="115">
        <f>+T22/(T22+'C30'!T22+'C32'!T22)*100</f>
        <v>23.872790040799245</v>
      </c>
      <c r="U41" s="115"/>
      <c r="V41" s="115">
        <f>+V22/(V22+'C30'!V22+'C32'!V22)*100</f>
        <v>19.311120317216073</v>
      </c>
      <c r="W41" s="115">
        <f>+W22/(W22+'C30'!W22+'C32'!W22)*100</f>
        <v>24.524808689212541</v>
      </c>
      <c r="X41" s="115">
        <f>+X22/(X22+'C30'!X22+'C32'!X22)*100</f>
        <v>14.508243320068221</v>
      </c>
      <c r="Y41" s="115"/>
      <c r="Z41" s="115">
        <f>+Z22/(Z22+'C30'!Z22+'C32'!Z22)*100</f>
        <v>6.8493150684931505</v>
      </c>
      <c r="AA41" s="115">
        <f>+AA22/(AA22+'C30'!AA22+'C32'!AA22)*100</f>
        <v>9.0017064846416392</v>
      </c>
      <c r="AB41" s="115">
        <f>+AB22/(AB22+'C30'!AB22+'C32'!AB22)*100</f>
        <v>5.0253073029645696</v>
      </c>
    </row>
    <row r="42" spans="1:28" ht="15" customHeight="1" x14ac:dyDescent="0.25">
      <c r="A42" s="53" t="s">
        <v>41</v>
      </c>
      <c r="B42" s="116">
        <f>+B23/(B23+'C30'!B23+'C32'!B23)*100</f>
        <v>24.658723108810406</v>
      </c>
      <c r="C42" s="116">
        <f>+C23/(C23+'C30'!C23+'C32'!C23)*100</f>
        <v>29.192353841698043</v>
      </c>
      <c r="D42" s="116">
        <f>+D23/(D23+'C30'!D23+'C32'!D23)*100</f>
        <v>20.24071124730359</v>
      </c>
      <c r="E42" s="114"/>
      <c r="F42" s="116">
        <f>+F23/(F23+'C30'!F23+'C32'!F23)*100</f>
        <v>26.745354093420392</v>
      </c>
      <c r="G42" s="116">
        <f>+G23/(G23+'C30'!G23+'C32'!G23)*100</f>
        <v>30.026005201040206</v>
      </c>
      <c r="H42" s="116">
        <f>+H23/(H23+'C30'!H23+'C32'!H23)*100</f>
        <v>23.436238902340598</v>
      </c>
      <c r="I42" s="114"/>
      <c r="J42" s="116">
        <f>+J23/(J23+'C30'!J23+'C32'!J23)*100</f>
        <v>29.861356188555582</v>
      </c>
      <c r="K42" s="116">
        <f>+K23/(K23+'C30'!K23+'C32'!K23)*100</f>
        <v>34.049684542586753</v>
      </c>
      <c r="L42" s="116">
        <f>+L23/(L23+'C30'!L23+'C32'!L23)*100</f>
        <v>25.477246930141366</v>
      </c>
      <c r="M42" s="114"/>
      <c r="N42" s="116">
        <f>+N23/(N23+'C30'!N23+'C32'!N23)*100</f>
        <v>21.665269628387819</v>
      </c>
      <c r="O42" s="116">
        <f>+O23/(O23+'C30'!O23+'C32'!O23)*100</f>
        <v>26.111360574764259</v>
      </c>
      <c r="P42" s="116">
        <f>+P23/(P23+'C30'!P23+'C32'!P23)*100</f>
        <v>17.258261933904528</v>
      </c>
      <c r="Q42" s="114"/>
      <c r="R42" s="116">
        <f>+R23/(R23+'C30'!R23+'C32'!R23)*100</f>
        <v>29.442480282839274</v>
      </c>
      <c r="S42" s="116">
        <f>+S23/(S23+'C30'!S23+'C32'!S23)*100</f>
        <v>35.262980065322665</v>
      </c>
      <c r="T42" s="116">
        <f>+T23/(T23+'C30'!T23+'C32'!T23)*100</f>
        <v>24.005891016200295</v>
      </c>
      <c r="U42" s="114"/>
      <c r="V42" s="116">
        <f>+V23/(V23+'C30'!V23+'C32'!V23)*100</f>
        <v>19.402985074626866</v>
      </c>
      <c r="W42" s="116">
        <f>+W23/(W23+'C30'!W23+'C32'!W23)*100</f>
        <v>24.62205700123916</v>
      </c>
      <c r="X42" s="116">
        <f>+X23/(X23+'C30'!X23+'C32'!X23)*100</f>
        <v>14.587858694409512</v>
      </c>
      <c r="Y42" s="114"/>
      <c r="Z42" s="116">
        <f>+Z23/(Z23+'C30'!Z23+'C32'!Z23)*100</f>
        <v>6.8640909982349481</v>
      </c>
      <c r="AA42" s="116">
        <f>+AA23/(AA23+'C30'!AA23+'C32'!AA23)*100</f>
        <v>9.0209491235570756</v>
      </c>
      <c r="AB42" s="116">
        <f>+AB23/(AB23+'C30'!AB23+'C32'!AB23)*100</f>
        <v>5.0362318840579716</v>
      </c>
    </row>
    <row r="43" spans="1:28" ht="15" customHeight="1" x14ac:dyDescent="0.25">
      <c r="A43" s="53" t="s">
        <v>42</v>
      </c>
      <c r="B43" s="116">
        <f>+B24/(B24+'C30'!B24+'C32'!B24)*100</f>
        <v>1.0339734121122599</v>
      </c>
      <c r="C43" s="116">
        <f>+C24/(C24+'C30'!C24+'C32'!C24)*100</f>
        <v>0.6211180124223602</v>
      </c>
      <c r="D43" s="116">
        <f>+D24/(D24+'C30'!D24+'C32'!D24)*100</f>
        <v>1.4084507042253522</v>
      </c>
      <c r="E43" s="114"/>
      <c r="F43" s="116">
        <f>+F24/(F24+'C30'!F24+'C32'!F24)*100</f>
        <v>2.7777777777777777</v>
      </c>
      <c r="G43" s="116">
        <f>+G24/(G24+'C30'!G24+'C32'!G24)*100</f>
        <v>1.0204081632653061</v>
      </c>
      <c r="H43" s="116">
        <f>+H24/(H24+'C30'!H24+'C32'!H24)*100</f>
        <v>4.8780487804878048</v>
      </c>
      <c r="I43" s="114"/>
      <c r="J43" s="116">
        <f>+J24/(J24+'C30'!J24+'C32'!J24)*100</f>
        <v>0</v>
      </c>
      <c r="K43" s="116">
        <f>+K24/(K24+'C30'!K24+'C32'!K24)*100</f>
        <v>0</v>
      </c>
      <c r="L43" s="116">
        <f>+L24/(L24+'C30'!L24+'C32'!L24)*100</f>
        <v>0</v>
      </c>
      <c r="M43" s="114"/>
      <c r="N43" s="116">
        <f>+N24/(N24+'C30'!N24+'C32'!N24)*100</f>
        <v>0.78740157480314954</v>
      </c>
      <c r="O43" s="116">
        <f>+O24/(O24+'C30'!O24+'C32'!O24)*100</f>
        <v>0</v>
      </c>
      <c r="P43" s="116">
        <f>+P24/(P24+'C30'!P24+'C32'!P24)*100</f>
        <v>1.3698630136986301</v>
      </c>
      <c r="Q43" s="114"/>
      <c r="R43" s="116">
        <f>+R24/(R24+'C30'!R24+'C32'!R24)*100</f>
        <v>0.86206896551724133</v>
      </c>
      <c r="S43" s="116">
        <f>+S24/(S24+'C30'!S24+'C32'!S24)*100</f>
        <v>1.5873015873015872</v>
      </c>
      <c r="T43" s="116">
        <f>+T24/(T24+'C30'!T24+'C32'!T24)*100</f>
        <v>0</v>
      </c>
      <c r="U43" s="114"/>
      <c r="V43" s="116">
        <f>+V24/(V24+'C30'!V24+'C32'!V24)*100</f>
        <v>0</v>
      </c>
      <c r="W43" s="116">
        <f>+W24/(W24+'C30'!W24+'C32'!W24)*100</f>
        <v>0</v>
      </c>
      <c r="X43" s="116">
        <f>+X24/(X24+'C30'!X24+'C32'!X24)*100</f>
        <v>0</v>
      </c>
      <c r="Y43" s="114"/>
      <c r="Z43" s="116">
        <f>+Z24/(Z24+'C30'!Z24+'C32'!Z24)*100</f>
        <v>0</v>
      </c>
      <c r="AA43" s="116">
        <f>+AA24/(AA24+'C30'!AA24+'C32'!AA24)*100</f>
        <v>0</v>
      </c>
      <c r="AB43" s="116">
        <f>+AB24/(AB24+'C30'!AB24+'C32'!AB24)*100</f>
        <v>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53" t="s">
        <v>566</v>
      </c>
    </row>
  </sheetData>
  <mergeCells count="18">
    <mergeCell ref="A47:AB47"/>
    <mergeCell ref="A6:A7"/>
    <mergeCell ref="B6:D6"/>
    <mergeCell ref="F6:H6"/>
    <mergeCell ref="J6:L6"/>
    <mergeCell ref="N6:P6"/>
    <mergeCell ref="R6:T6"/>
    <mergeCell ref="A46:AB46"/>
    <mergeCell ref="V6:X6"/>
    <mergeCell ref="Z6:AB6"/>
    <mergeCell ref="A8:AB8"/>
    <mergeCell ref="A27:AB27"/>
    <mergeCell ref="A45:AB45"/>
    <mergeCell ref="AC2:AD3"/>
    <mergeCell ref="A4:AB4"/>
    <mergeCell ref="A1:AB1"/>
    <mergeCell ref="A2:AB2"/>
    <mergeCell ref="A3:AB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fitToHeight="3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8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211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512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10">
        <f>+B16+B22</f>
        <v>29</v>
      </c>
      <c r="C10" s="110">
        <f t="shared" ref="B10:D13" si="0">+C16+C22</f>
        <v>12</v>
      </c>
      <c r="D10" s="110">
        <f t="shared" si="0"/>
        <v>17</v>
      </c>
      <c r="E10" s="110"/>
      <c r="F10" s="110">
        <f t="shared" ref="F10:H13" si="1">+F16+F22</f>
        <v>7</v>
      </c>
      <c r="G10" s="110">
        <f t="shared" si="1"/>
        <v>4</v>
      </c>
      <c r="H10" s="110">
        <f t="shared" si="1"/>
        <v>3</v>
      </c>
      <c r="I10" s="110"/>
      <c r="J10" s="110">
        <f t="shared" ref="J10:L13" si="2">+J16+J22</f>
        <v>3</v>
      </c>
      <c r="K10" s="110">
        <f t="shared" si="2"/>
        <v>0</v>
      </c>
      <c r="L10" s="110">
        <f t="shared" si="2"/>
        <v>3</v>
      </c>
      <c r="M10" s="110"/>
      <c r="N10" s="110">
        <f t="shared" ref="N10:P13" si="3">+N16+N22</f>
        <v>4</v>
      </c>
      <c r="O10" s="110">
        <f t="shared" si="3"/>
        <v>2</v>
      </c>
      <c r="P10" s="110">
        <f t="shared" si="3"/>
        <v>2</v>
      </c>
      <c r="Q10" s="110"/>
      <c r="R10" s="110">
        <f t="shared" ref="R10:T13" si="4">+R16+R22</f>
        <v>15</v>
      </c>
      <c r="S10" s="110">
        <f t="shared" si="4"/>
        <v>6</v>
      </c>
      <c r="T10" s="110">
        <f t="shared" si="4"/>
        <v>9</v>
      </c>
      <c r="U10" s="110"/>
      <c r="V10" s="110">
        <f t="shared" ref="V10:X13" si="5">+V16+V22</f>
        <v>0</v>
      </c>
      <c r="W10" s="120">
        <f t="shared" si="5"/>
        <v>0</v>
      </c>
      <c r="X10" s="120">
        <f t="shared" si="5"/>
        <v>0</v>
      </c>
      <c r="Y10" s="120"/>
      <c r="Z10" s="120">
        <f t="shared" ref="Z10:AB13" si="6">+Z16+Z22</f>
        <v>0</v>
      </c>
      <c r="AA10" s="110">
        <f t="shared" si="6"/>
        <v>0</v>
      </c>
      <c r="AB10" s="110">
        <f t="shared" si="6"/>
        <v>0</v>
      </c>
    </row>
    <row r="11" spans="1:32" ht="15" customHeight="1" x14ac:dyDescent="0.25">
      <c r="A11" s="68" t="s">
        <v>41</v>
      </c>
      <c r="B11" s="37">
        <f t="shared" si="0"/>
        <v>0</v>
      </c>
      <c r="C11" s="37">
        <f t="shared" si="0"/>
        <v>0</v>
      </c>
      <c r="D11" s="37">
        <f t="shared" si="0"/>
        <v>0</v>
      </c>
      <c r="E11" s="37"/>
      <c r="F11" s="37">
        <f t="shared" si="1"/>
        <v>0</v>
      </c>
      <c r="G11" s="37">
        <f t="shared" si="1"/>
        <v>0</v>
      </c>
      <c r="H11" s="37">
        <f t="shared" si="1"/>
        <v>0</v>
      </c>
      <c r="I11" s="37"/>
      <c r="J11" s="37">
        <f t="shared" si="2"/>
        <v>0</v>
      </c>
      <c r="K11" s="37">
        <f t="shared" si="2"/>
        <v>0</v>
      </c>
      <c r="L11" s="37">
        <f t="shared" si="2"/>
        <v>0</v>
      </c>
      <c r="M11" s="37"/>
      <c r="N11" s="37">
        <f t="shared" si="3"/>
        <v>0</v>
      </c>
      <c r="O11" s="37">
        <f t="shared" si="3"/>
        <v>0</v>
      </c>
      <c r="P11" s="37">
        <f t="shared" si="3"/>
        <v>0</v>
      </c>
      <c r="Q11" s="37"/>
      <c r="R11" s="37">
        <f t="shared" si="4"/>
        <v>0</v>
      </c>
      <c r="S11" s="37">
        <f t="shared" si="4"/>
        <v>0</v>
      </c>
      <c r="T11" s="37">
        <f t="shared" si="4"/>
        <v>0</v>
      </c>
      <c r="U11" s="37"/>
      <c r="V11" s="37">
        <f t="shared" si="5"/>
        <v>0</v>
      </c>
      <c r="W11" s="121">
        <f t="shared" si="5"/>
        <v>0</v>
      </c>
      <c r="X11" s="121">
        <f t="shared" si="5"/>
        <v>0</v>
      </c>
      <c r="Y11" s="121"/>
      <c r="Z11" s="121">
        <f t="shared" si="6"/>
        <v>0</v>
      </c>
      <c r="AA11" s="37">
        <f t="shared" si="6"/>
        <v>0</v>
      </c>
      <c r="AB11" s="37">
        <f t="shared" si="6"/>
        <v>0</v>
      </c>
    </row>
    <row r="12" spans="1:32" ht="15" customHeight="1" x14ac:dyDescent="0.25">
      <c r="A12" s="68" t="s">
        <v>42</v>
      </c>
      <c r="B12" s="37">
        <f t="shared" si="0"/>
        <v>0</v>
      </c>
      <c r="C12" s="37">
        <f t="shared" si="0"/>
        <v>0</v>
      </c>
      <c r="D12" s="37">
        <f t="shared" si="0"/>
        <v>0</v>
      </c>
      <c r="E12" s="37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29</v>
      </c>
      <c r="C13" s="37">
        <f t="shared" si="0"/>
        <v>12</v>
      </c>
      <c r="D13" s="37">
        <f t="shared" si="0"/>
        <v>17</v>
      </c>
      <c r="E13" s="37"/>
      <c r="F13" s="37">
        <f t="shared" si="1"/>
        <v>7</v>
      </c>
      <c r="G13" s="37">
        <f t="shared" si="1"/>
        <v>4</v>
      </c>
      <c r="H13" s="37">
        <f t="shared" si="1"/>
        <v>3</v>
      </c>
      <c r="I13" s="37"/>
      <c r="J13" s="37">
        <f t="shared" si="2"/>
        <v>3</v>
      </c>
      <c r="K13" s="37">
        <f t="shared" si="2"/>
        <v>0</v>
      </c>
      <c r="L13" s="37">
        <f t="shared" si="2"/>
        <v>3</v>
      </c>
      <c r="M13" s="37"/>
      <c r="N13" s="37">
        <f t="shared" si="3"/>
        <v>4</v>
      </c>
      <c r="O13" s="37">
        <f t="shared" si="3"/>
        <v>2</v>
      </c>
      <c r="P13" s="37">
        <f t="shared" si="3"/>
        <v>2</v>
      </c>
      <c r="Q13" s="37"/>
      <c r="R13" s="37">
        <f t="shared" si="4"/>
        <v>15</v>
      </c>
      <c r="S13" s="37">
        <f t="shared" si="4"/>
        <v>6</v>
      </c>
      <c r="T13" s="37">
        <f t="shared" si="4"/>
        <v>9</v>
      </c>
      <c r="U13" s="37"/>
      <c r="V13" s="37">
        <f t="shared" si="5"/>
        <v>0</v>
      </c>
      <c r="W13" s="37">
        <f t="shared" si="5"/>
        <v>0</v>
      </c>
      <c r="X13" s="37">
        <f t="shared" si="5"/>
        <v>0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2" ht="9.9499999999999993" customHeight="1" x14ac:dyDescent="0.25">
      <c r="A14" s="59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121"/>
      <c r="X14" s="121"/>
      <c r="Y14" s="121"/>
      <c r="Z14" s="121"/>
      <c r="AA14" s="121"/>
      <c r="AB14" s="121"/>
    </row>
    <row r="15" spans="1:32" ht="15" customHeight="1" x14ac:dyDescent="0.25">
      <c r="A15" s="60" t="s">
        <v>362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121"/>
      <c r="X15" s="121"/>
      <c r="Y15" s="121"/>
      <c r="Z15" s="121"/>
      <c r="AA15" s="121"/>
      <c r="AB15" s="121"/>
    </row>
    <row r="16" spans="1:32" ht="15" customHeight="1" x14ac:dyDescent="0.25">
      <c r="A16" s="67" t="s">
        <v>8</v>
      </c>
      <c r="B16" s="110">
        <f>+B17+B18+B19</f>
        <v>29</v>
      </c>
      <c r="C16" s="110">
        <f t="shared" ref="C16:D16" si="7">+C17+C18+C19</f>
        <v>12</v>
      </c>
      <c r="D16" s="110">
        <f t="shared" si="7"/>
        <v>17</v>
      </c>
      <c r="E16" s="110"/>
      <c r="F16" s="110">
        <f>+F17+F18+F19</f>
        <v>7</v>
      </c>
      <c r="G16" s="110">
        <f t="shared" ref="G16:H16" si="8">+G17+G18+G19</f>
        <v>4</v>
      </c>
      <c r="H16" s="110">
        <f t="shared" si="8"/>
        <v>3</v>
      </c>
      <c r="I16" s="110"/>
      <c r="J16" s="110">
        <f>+J17+J18+J19</f>
        <v>3</v>
      </c>
      <c r="K16" s="110">
        <f t="shared" ref="K16:L16" si="9">+K17+K18+K19</f>
        <v>0</v>
      </c>
      <c r="L16" s="110">
        <f t="shared" si="9"/>
        <v>3</v>
      </c>
      <c r="M16" s="110"/>
      <c r="N16" s="110">
        <f>+N17+N18+N19</f>
        <v>4</v>
      </c>
      <c r="O16" s="110">
        <f t="shared" ref="O16:P16" si="10">+O17+O18+O19</f>
        <v>2</v>
      </c>
      <c r="P16" s="110">
        <f t="shared" si="10"/>
        <v>2</v>
      </c>
      <c r="Q16" s="110"/>
      <c r="R16" s="110">
        <f>+R17+R18+R19</f>
        <v>15</v>
      </c>
      <c r="S16" s="110">
        <f t="shared" ref="S16:T16" si="11">+S17+S18+S19</f>
        <v>6</v>
      </c>
      <c r="T16" s="110">
        <f t="shared" si="11"/>
        <v>9</v>
      </c>
      <c r="U16" s="110"/>
      <c r="V16" s="110">
        <f>+V17+V18+V19</f>
        <v>0</v>
      </c>
      <c r="W16" s="120">
        <f t="shared" ref="W16:X16" si="12">+W17+W18+W19</f>
        <v>0</v>
      </c>
      <c r="X16" s="120">
        <f t="shared" si="12"/>
        <v>0</v>
      </c>
      <c r="Y16" s="120"/>
      <c r="Z16" s="110">
        <f>+Z17+Z18+Z19</f>
        <v>0</v>
      </c>
      <c r="AA16" s="110">
        <f t="shared" ref="AA16:AB16" si="13">+AA17+AA18+AA19</f>
        <v>0</v>
      </c>
      <c r="AB16" s="110">
        <f t="shared" si="13"/>
        <v>0</v>
      </c>
    </row>
    <row r="17" spans="1:28" ht="15" customHeight="1" x14ac:dyDescent="0.25">
      <c r="A17" s="68" t="s">
        <v>41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121">
        <v>0</v>
      </c>
      <c r="X17" s="121">
        <v>0</v>
      </c>
      <c r="Y17" s="121"/>
      <c r="Z17" s="37">
        <v>0</v>
      </c>
      <c r="AA17" s="37">
        <v>0</v>
      </c>
      <c r="AB17" s="37">
        <v>0</v>
      </c>
    </row>
    <row r="18" spans="1:28" ht="15" customHeight="1" x14ac:dyDescent="0.25">
      <c r="A18" s="68" t="s">
        <v>42</v>
      </c>
      <c r="B18" s="37">
        <v>0</v>
      </c>
      <c r="C18" s="37">
        <v>0</v>
      </c>
      <c r="D18" s="37">
        <v>0</v>
      </c>
      <c r="E18" s="37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0</v>
      </c>
      <c r="S18" s="37">
        <v>0</v>
      </c>
      <c r="T18" s="37">
        <v>0</v>
      </c>
      <c r="U18" s="37"/>
      <c r="V18" s="37">
        <v>0</v>
      </c>
      <c r="W18" s="37">
        <v>0</v>
      </c>
      <c r="X18" s="37">
        <v>0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>
        <v>29</v>
      </c>
      <c r="C19" s="37">
        <v>12</v>
      </c>
      <c r="D19" s="37">
        <v>17</v>
      </c>
      <c r="E19" s="37"/>
      <c r="F19" s="113">
        <v>7</v>
      </c>
      <c r="G19" s="37">
        <v>4</v>
      </c>
      <c r="H19" s="37">
        <v>3</v>
      </c>
      <c r="I19" s="37"/>
      <c r="J19" s="37">
        <v>3</v>
      </c>
      <c r="K19" s="37">
        <v>0</v>
      </c>
      <c r="L19" s="37">
        <v>3</v>
      </c>
      <c r="M19" s="37"/>
      <c r="N19" s="37">
        <v>4</v>
      </c>
      <c r="O19" s="37">
        <v>2</v>
      </c>
      <c r="P19" s="37">
        <v>2</v>
      </c>
      <c r="Q19" s="37"/>
      <c r="R19" s="37">
        <v>15</v>
      </c>
      <c r="S19" s="37">
        <v>6</v>
      </c>
      <c r="T19" s="37">
        <v>9</v>
      </c>
      <c r="U19" s="37"/>
      <c r="V19" s="37">
        <v>0</v>
      </c>
      <c r="W19" s="37">
        <v>0</v>
      </c>
      <c r="X19" s="37">
        <v>0</v>
      </c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121"/>
      <c r="X20" s="121"/>
      <c r="Y20" s="121"/>
      <c r="Z20" s="121"/>
      <c r="AA20" s="121"/>
      <c r="AB20" s="121"/>
    </row>
    <row r="21" spans="1:28" ht="15" hidden="1" customHeight="1" x14ac:dyDescent="0.25">
      <c r="A21" s="69" t="s">
        <v>363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121"/>
      <c r="X21" s="121"/>
      <c r="Y21" s="121"/>
      <c r="Z21" s="121"/>
      <c r="AA21" s="121"/>
      <c r="AB21" s="121"/>
    </row>
    <row r="22" spans="1:28" ht="15" hidden="1" customHeight="1" x14ac:dyDescent="0.25">
      <c r="A22" s="67" t="s">
        <v>8</v>
      </c>
      <c r="B22" s="110">
        <f>+B23+B24+B25</f>
        <v>0</v>
      </c>
      <c r="C22" s="110">
        <f t="shared" ref="C22:D22" si="14">+C23+C24+C25</f>
        <v>0</v>
      </c>
      <c r="D22" s="110">
        <f t="shared" si="14"/>
        <v>0</v>
      </c>
      <c r="E22" s="110"/>
      <c r="F22" s="110">
        <f>+F23+F24+F25</f>
        <v>0</v>
      </c>
      <c r="G22" s="110">
        <f t="shared" ref="G22:H22" si="15">+G23+G24+G25</f>
        <v>0</v>
      </c>
      <c r="H22" s="110">
        <f t="shared" si="15"/>
        <v>0</v>
      </c>
      <c r="I22" s="110"/>
      <c r="J22" s="110">
        <f>+J23+J24+J25</f>
        <v>0</v>
      </c>
      <c r="K22" s="110">
        <f t="shared" ref="K22:L22" si="16">+K23+K24+K25</f>
        <v>0</v>
      </c>
      <c r="L22" s="110">
        <f t="shared" si="16"/>
        <v>0</v>
      </c>
      <c r="M22" s="110"/>
      <c r="N22" s="110">
        <f>+N23+N24+N25</f>
        <v>0</v>
      </c>
      <c r="O22" s="110">
        <f t="shared" ref="O22:P22" si="17">+O23+O24+O25</f>
        <v>0</v>
      </c>
      <c r="P22" s="110">
        <f t="shared" si="17"/>
        <v>0</v>
      </c>
      <c r="Q22" s="110"/>
      <c r="R22" s="110">
        <f>+R23+R24+R25</f>
        <v>0</v>
      </c>
      <c r="S22" s="110">
        <f t="shared" ref="S22:T22" si="18">+S23+S24+S25</f>
        <v>0</v>
      </c>
      <c r="T22" s="110">
        <f t="shared" si="18"/>
        <v>0</v>
      </c>
      <c r="U22" s="110"/>
      <c r="V22" s="110">
        <f>+V23+V24+V25</f>
        <v>0</v>
      </c>
      <c r="W22" s="120">
        <f t="shared" ref="W22:X22" si="19">+W23+W24+W25</f>
        <v>0</v>
      </c>
      <c r="X22" s="120">
        <f t="shared" si="19"/>
        <v>0</v>
      </c>
      <c r="Y22" s="120"/>
      <c r="Z22" s="110">
        <f>+Z23+Z24+Z25</f>
        <v>0</v>
      </c>
      <c r="AA22" s="110">
        <f t="shared" ref="AA22:AB22" si="20">+AA23+AA24+AA25</f>
        <v>0</v>
      </c>
      <c r="AB22" s="110">
        <f t="shared" si="20"/>
        <v>0</v>
      </c>
    </row>
    <row r="23" spans="1:28" ht="15" hidden="1" customHeight="1" x14ac:dyDescent="0.25">
      <c r="A23" s="68" t="s">
        <v>41</v>
      </c>
      <c r="B23" s="37">
        <v>0</v>
      </c>
      <c r="C23" s="37">
        <v>0</v>
      </c>
      <c r="D23" s="37">
        <v>0</v>
      </c>
      <c r="E23" s="37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121">
        <v>0</v>
      </c>
      <c r="X23" s="121">
        <v>0</v>
      </c>
      <c r="Y23" s="121"/>
      <c r="Z23" s="37">
        <v>0</v>
      </c>
      <c r="AA23" s="37">
        <v>0</v>
      </c>
      <c r="AB23" s="37">
        <v>0</v>
      </c>
    </row>
    <row r="24" spans="1:28" ht="15" hidden="1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hidden="1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" customHeight="1" x14ac:dyDescent="0.25">
      <c r="A29" s="197" t="s">
        <v>8</v>
      </c>
      <c r="B29" s="194">
        <f>+B10/(B10+'C30'!B10)*100</f>
        <v>9.70315051259402E-3</v>
      </c>
      <c r="C29" s="194">
        <f>+C10/(C10+'C30'!C10)*100</f>
        <v>8.596358009656576E-3</v>
      </c>
      <c r="D29" s="194">
        <f>+D10/(D10+'C30'!D10)*100</f>
        <v>1.067316264644207E-2</v>
      </c>
      <c r="E29" s="194"/>
      <c r="F29" s="194">
        <f>+F10/(F10+'C30'!F10)*100</f>
        <v>1.2587890449387688E-2</v>
      </c>
      <c r="G29" s="194">
        <f>+G10/(G10+'C30'!G10)*100</f>
        <v>1.4852220406950839E-2</v>
      </c>
      <c r="H29" s="194">
        <f>+H10/(H10+'C30'!H10)*100</f>
        <v>1.046134532900931E-2</v>
      </c>
      <c r="I29" s="194"/>
      <c r="J29" s="194">
        <f>+J10/(J10+'C30'!J10)*100</f>
        <v>5.5805647531530188E-3</v>
      </c>
      <c r="K29" s="194">
        <f>+K10/(K10+'C30'!K10)*100</f>
        <v>0</v>
      </c>
      <c r="L29" s="194">
        <f>+L10/(L10+'C30'!L10)*100</f>
        <v>1.0807305738679347E-2</v>
      </c>
      <c r="M29" s="194"/>
      <c r="N29" s="194">
        <f>+N10/(N10+'C30'!N10)*100</f>
        <v>7.0230884031252739E-3</v>
      </c>
      <c r="O29" s="194">
        <f>+O10/(O10+'C30'!O10)*100</f>
        <v>7.3515897812902039E-3</v>
      </c>
      <c r="P29" s="194">
        <f>+P10/(P10+'C30'!P10)*100</f>
        <v>6.7226890756302525E-3</v>
      </c>
      <c r="Q29" s="194"/>
      <c r="R29" s="194">
        <f>+R10/(R10+'C30'!R10)*100</f>
        <v>2.6922731759849234E-2</v>
      </c>
      <c r="S29" s="194">
        <f>+S10/(S10+'C30'!S10)*100</f>
        <v>2.4107035236449838E-2</v>
      </c>
      <c r="T29" s="194">
        <f>+T10/(T10+'C30'!T10)*100</f>
        <v>2.9196133134367089E-2</v>
      </c>
      <c r="U29" s="115"/>
      <c r="V29" s="115">
        <f>+V10/(V10+'C30'!V10)*100</f>
        <v>0</v>
      </c>
      <c r="W29" s="115">
        <f>+W10/(W10+'C30'!W10)*100</f>
        <v>0</v>
      </c>
      <c r="X29" s="115">
        <f>+X10/(X10+'C30'!X10)*100</f>
        <v>0</v>
      </c>
      <c r="Y29" s="115"/>
      <c r="Z29" s="115">
        <f>+Z10/(Z10+'C30'!Z10)*100</f>
        <v>0</v>
      </c>
      <c r="AA29" s="115">
        <f>+AA10/(AA10+'C30'!AA10)*100</f>
        <v>0</v>
      </c>
      <c r="AB29" s="115">
        <f>+AB10/(AB10+'C30'!AB10)*100</f>
        <v>0</v>
      </c>
    </row>
    <row r="30" spans="1:28" ht="15" customHeight="1" x14ac:dyDescent="0.25">
      <c r="A30" s="53" t="s">
        <v>41</v>
      </c>
      <c r="B30" s="116">
        <f>+B11/(B11+'C30'!B11)*100</f>
        <v>0</v>
      </c>
      <c r="C30" s="116">
        <f>+C11/(C11+'C30'!C11)*100</f>
        <v>0</v>
      </c>
      <c r="D30" s="116">
        <f>+D11/(D11+'C30'!D11)*100</f>
        <v>0</v>
      </c>
      <c r="E30" s="116"/>
      <c r="F30" s="116">
        <f>+F11/(F11+'C30'!F11)*100</f>
        <v>0</v>
      </c>
      <c r="G30" s="116">
        <f>+G11/(G11+'C30'!G11)*100</f>
        <v>0</v>
      </c>
      <c r="H30" s="116">
        <f>+H11/(H11+'C30'!H11)*100</f>
        <v>0</v>
      </c>
      <c r="I30" s="116"/>
      <c r="J30" s="116">
        <f>+J11/(J11+'C30'!J11)*100</f>
        <v>0</v>
      </c>
      <c r="K30" s="116">
        <f>+K11/(K11+'C30'!K11)*100</f>
        <v>0</v>
      </c>
      <c r="L30" s="116">
        <f>+L11/(L11+'C30'!L11)*100</f>
        <v>0</v>
      </c>
      <c r="M30" s="116"/>
      <c r="N30" s="116">
        <f>+N11/(N11+'C30'!N11)*100</f>
        <v>0</v>
      </c>
      <c r="O30" s="116">
        <f>+O11/(O11+'C30'!O11)*100</f>
        <v>0</v>
      </c>
      <c r="P30" s="116">
        <f>+P11/(P11+'C30'!P11)*100</f>
        <v>0</v>
      </c>
      <c r="Q30" s="116"/>
      <c r="R30" s="116">
        <f>+R11/(R11+'C30'!R11)*100</f>
        <v>0</v>
      </c>
      <c r="S30" s="116">
        <f>+S11/(S11+'C30'!S11)*100</f>
        <v>0</v>
      </c>
      <c r="T30" s="116">
        <f>+T11/(T11+'C30'!T11)*100</f>
        <v>0</v>
      </c>
      <c r="U30" s="116"/>
      <c r="V30" s="116">
        <f>+V11/(V11+'C30'!V11)*100</f>
        <v>0</v>
      </c>
      <c r="W30" s="116">
        <f>+W11/(W11+'C30'!W11)*100</f>
        <v>0</v>
      </c>
      <c r="X30" s="116">
        <f>+X11/(X11+'C30'!X11)*100</f>
        <v>0</v>
      </c>
      <c r="Y30" s="116"/>
      <c r="Z30" s="116">
        <f>+Z11/(Z11+'C30'!Z11)*100</f>
        <v>0</v>
      </c>
      <c r="AA30" s="116">
        <f>+AA11/(AA11+'C30'!AA11)*100</f>
        <v>0</v>
      </c>
      <c r="AB30" s="116">
        <f>+AB11/(AB11+'C30'!AB11)*100</f>
        <v>0</v>
      </c>
    </row>
    <row r="31" spans="1:28" ht="15" customHeight="1" x14ac:dyDescent="0.25">
      <c r="A31" s="53" t="s">
        <v>42</v>
      </c>
      <c r="B31" s="116">
        <f>+B12/(B12+'C30'!B12)*100</f>
        <v>0</v>
      </c>
      <c r="C31" s="116">
        <f>+C12/(C12+'C30'!C12)*100</f>
        <v>0</v>
      </c>
      <c r="D31" s="116">
        <f>+D12/(D12+'C30'!D12)*100</f>
        <v>0</v>
      </c>
      <c r="E31" s="116"/>
      <c r="F31" s="116">
        <f>+F12/(F12+'C30'!F12)*100</f>
        <v>0</v>
      </c>
      <c r="G31" s="116">
        <f>+G12/(G12+'C30'!G12)*100</f>
        <v>0</v>
      </c>
      <c r="H31" s="116">
        <f>+H12/(H12+'C30'!H12)*100</f>
        <v>0</v>
      </c>
      <c r="I31" s="116"/>
      <c r="J31" s="116">
        <f>+J12/(J12+'C30'!J12)*100</f>
        <v>0</v>
      </c>
      <c r="K31" s="116">
        <f>+K12/(K12+'C30'!K12)*100</f>
        <v>0</v>
      </c>
      <c r="L31" s="116">
        <f>+L12/(L12+'C30'!L12)*100</f>
        <v>0</v>
      </c>
      <c r="M31" s="116"/>
      <c r="N31" s="116">
        <f>+N12/(N12+'C30'!N12)*100</f>
        <v>0</v>
      </c>
      <c r="O31" s="116">
        <f>+O12/(O12+'C30'!O12)*100</f>
        <v>0</v>
      </c>
      <c r="P31" s="116">
        <f>+P12/(P12+'C30'!P12)*100</f>
        <v>0</v>
      </c>
      <c r="Q31" s="116"/>
      <c r="R31" s="116">
        <f>+R12/(R12+'C30'!R12)*100</f>
        <v>0</v>
      </c>
      <c r="S31" s="116">
        <f>+S12/(S12+'C30'!S12)*100</f>
        <v>0</v>
      </c>
      <c r="T31" s="116">
        <f>+T12/(T12+'C30'!T12)*100</f>
        <v>0</v>
      </c>
      <c r="U31" s="116"/>
      <c r="V31" s="116">
        <f>+V12/(V12+'C30'!V12)*100</f>
        <v>0</v>
      </c>
      <c r="W31" s="116">
        <f>+W12/(W12+'C30'!W12)*100</f>
        <v>0</v>
      </c>
      <c r="X31" s="116">
        <f>+X12/(X12+'C30'!X12)*100</f>
        <v>0</v>
      </c>
      <c r="Y31" s="116"/>
      <c r="Z31" s="116">
        <f>+Z12/(Z12+'C30'!Z12)*100</f>
        <v>0</v>
      </c>
      <c r="AA31" s="116">
        <f>+AA12/(AA12+'C30'!AA12)*100</f>
        <v>0</v>
      </c>
      <c r="AB31" s="116">
        <f>+AB12/(AB12+'C30'!AB12)*100</f>
        <v>0</v>
      </c>
    </row>
    <row r="32" spans="1:28" ht="15" customHeight="1" x14ac:dyDescent="0.25">
      <c r="A32" s="53" t="s">
        <v>194</v>
      </c>
      <c r="B32" s="116">
        <f>+B13/(B13+'C30'!B13)*100</f>
        <v>0.25757172040145659</v>
      </c>
      <c r="C32" s="116">
        <f>+C13/(C13+'C30'!C13)*100</f>
        <v>0.21672385768466679</v>
      </c>
      <c r="D32" s="116">
        <f>+D13/(D13+'C30'!D13)*100</f>
        <v>0.29709891646277525</v>
      </c>
      <c r="E32" s="116"/>
      <c r="F32" s="116">
        <f>+F13/(F13+'C30'!F13)*100</f>
        <v>0.32802249297094654</v>
      </c>
      <c r="G32" s="116">
        <f>+G13/(G13+'C30'!G13)*100</f>
        <v>0.38572806171648988</v>
      </c>
      <c r="H32" s="116">
        <f>+H13/(H13+'C30'!H13)*100</f>
        <v>0.27347310847766637</v>
      </c>
      <c r="I32" s="116"/>
      <c r="J32" s="116">
        <f>+J13/(J13+'C30'!J13)*100</f>
        <v>0.14464802314368372</v>
      </c>
      <c r="K32" s="116">
        <f>+K13/(K13+'C30'!K13)*100</f>
        <v>0</v>
      </c>
      <c r="L32" s="116">
        <f>+L13/(L13+'C30'!L13)*100</f>
        <v>0.29097963142580019</v>
      </c>
      <c r="M32" s="116"/>
      <c r="N32" s="116">
        <f>+N13/(N13+'C30'!N13)*100</f>
        <v>0.19305019305019305</v>
      </c>
      <c r="O32" s="116">
        <f>+O13/(O13+'C30'!O13)*100</f>
        <v>0.19743336623889435</v>
      </c>
      <c r="P32" s="116">
        <f>+P13/(P13+'C30'!P13)*100</f>
        <v>0.18885741265344666</v>
      </c>
      <c r="Q32" s="116"/>
      <c r="R32" s="116">
        <f>+R13/(R13+'C30'!R13)*100</f>
        <v>0.67355186349348894</v>
      </c>
      <c r="S32" s="116">
        <f>+S13/(S13+'C30'!S13)*100</f>
        <v>0.55096418732782371</v>
      </c>
      <c r="T32" s="116">
        <f>+T13/(T13+'C30'!T13)*100</f>
        <v>0.7908611599297013</v>
      </c>
      <c r="U32" s="116"/>
      <c r="V32" s="116">
        <f>+V13/(V13+'C30'!V13)*100</f>
        <v>0</v>
      </c>
      <c r="W32" s="116">
        <f>+W13/(W13+'C30'!W13)*100</f>
        <v>0</v>
      </c>
      <c r="X32" s="116">
        <f>+X13/(X13+'C30'!X13)*100</f>
        <v>0</v>
      </c>
      <c r="Y32" s="116"/>
      <c r="Z32" s="116">
        <f>+Z13/(Z13+'C30'!Z13)*100</f>
        <v>0</v>
      </c>
      <c r="AA32" s="116">
        <f>+AA13/(AA13+'C30'!AA13)*100</f>
        <v>0</v>
      </c>
      <c r="AB32" s="116">
        <f>+AB13/(AB13+'C30'!AB13)*100</f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197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94">
        <f>+B16/(B16+'C30'!B16)*100</f>
        <v>1.292266010730264E-2</v>
      </c>
      <c r="C35" s="194">
        <f>+C16/(C16+'C30'!C16)*100</f>
        <v>1.1423458071149105E-2</v>
      </c>
      <c r="D35" s="194">
        <f>+D16/(D16+'C30'!D16)*100</f>
        <v>1.424203074603108E-2</v>
      </c>
      <c r="E35" s="194"/>
      <c r="F35" s="194">
        <f>+F16/(F16+'C30'!F16)*100</f>
        <v>1.7136282405934049E-2</v>
      </c>
      <c r="G35" s="194">
        <f>+G16/(G16+'C30'!G16)*100</f>
        <v>2.0162306567871362E-2</v>
      </c>
      <c r="H35" s="194">
        <f>+H16/(H16+'C30'!H16)*100</f>
        <v>1.427891480247501E-2</v>
      </c>
      <c r="I35" s="194"/>
      <c r="J35" s="194">
        <f>+J16/(J16+'C30'!J16)*100</f>
        <v>7.5599123050172625E-3</v>
      </c>
      <c r="K35" s="194">
        <f>+K16/(K16+'C30'!K16)*100</f>
        <v>0</v>
      </c>
      <c r="L35" s="194">
        <f>+L16/(L16+'C30'!L16)*100</f>
        <v>1.4674232048522792E-2</v>
      </c>
      <c r="M35" s="194"/>
      <c r="N35" s="194">
        <f>+N16/(N16+'C30'!N16)*100</f>
        <v>9.3433930531872655E-3</v>
      </c>
      <c r="O35" s="194">
        <f>+O16/(O16+'C30'!O16)*100</f>
        <v>9.7233701200836221E-3</v>
      </c>
      <c r="P35" s="194">
        <f>+P16/(P16+'C30'!P16)*100</f>
        <v>8.9919971225609213E-3</v>
      </c>
      <c r="Q35" s="194"/>
      <c r="R35" s="194">
        <f>+R16/(R16+'C30'!R16)*100</f>
        <v>3.5188139251196397E-2</v>
      </c>
      <c r="S35" s="194">
        <f>+S16/(S16+'C30'!S16)*100</f>
        <v>3.1448189108443839E-2</v>
      </c>
      <c r="T35" s="194">
        <f>+T16/(T16+'C30'!T16)*100</f>
        <v>3.8218183362350847E-2</v>
      </c>
      <c r="U35" s="115"/>
      <c r="V35" s="115">
        <f>+V16/(V16+'C30'!V16)*100</f>
        <v>0</v>
      </c>
      <c r="W35" s="115">
        <f>+W16/(W16+'C30'!W16)*100</f>
        <v>0</v>
      </c>
      <c r="X35" s="115">
        <f>+X16/(X16+'C30'!X16)*100</f>
        <v>0</v>
      </c>
      <c r="Y35" s="115"/>
      <c r="Z35" s="115">
        <f>+Z16/(Z16+'C30'!Z16)*100</f>
        <v>0</v>
      </c>
      <c r="AA35" s="115">
        <f>+AA16/(AA16+'C30'!AA16)*100</f>
        <v>0</v>
      </c>
      <c r="AB35" s="115">
        <f>+AB16/(AB16+'C30'!AB16)*100</f>
        <v>0</v>
      </c>
    </row>
    <row r="36" spans="1:28" ht="15" customHeight="1" x14ac:dyDescent="0.25">
      <c r="A36" s="53" t="s">
        <v>41</v>
      </c>
      <c r="B36" s="116">
        <f>+B17/(B17+'C30'!B17)*100</f>
        <v>0</v>
      </c>
      <c r="C36" s="116">
        <f>+C17/(C17+'C30'!C17)*100</f>
        <v>0</v>
      </c>
      <c r="D36" s="116">
        <f>+D17/(D17+'C30'!D17)*100</f>
        <v>0</v>
      </c>
      <c r="E36" s="114"/>
      <c r="F36" s="116">
        <f>+F17/(F17+'C30'!F17)*100</f>
        <v>0</v>
      </c>
      <c r="G36" s="116">
        <f>+G17/(G17+'C30'!G17)*100</f>
        <v>0</v>
      </c>
      <c r="H36" s="116">
        <f>+H17/(H17+'C30'!H17)*100</f>
        <v>0</v>
      </c>
      <c r="I36" s="114"/>
      <c r="J36" s="116">
        <f>+J17/(J17+'C30'!J17)*100</f>
        <v>0</v>
      </c>
      <c r="K36" s="116">
        <f>+K17/(K17+'C30'!K17)*100</f>
        <v>0</v>
      </c>
      <c r="L36" s="116">
        <f>+L17/(L17+'C30'!L17)*100</f>
        <v>0</v>
      </c>
      <c r="M36" s="114"/>
      <c r="N36" s="116">
        <f>+N17/(N17+'C30'!N17)*100</f>
        <v>0</v>
      </c>
      <c r="O36" s="116">
        <f>+O17/(O17+'C30'!O17)*100</f>
        <v>0</v>
      </c>
      <c r="P36" s="116">
        <f>+P17/(P17+'C30'!P17)*100</f>
        <v>0</v>
      </c>
      <c r="Q36" s="114"/>
      <c r="R36" s="116">
        <f>+R17/(R17+'C30'!R17)*100</f>
        <v>0</v>
      </c>
      <c r="S36" s="116">
        <f>+S17/(S17+'C30'!S17)*100</f>
        <v>0</v>
      </c>
      <c r="T36" s="116">
        <f>+T17/(T17+'C30'!T17)*100</f>
        <v>0</v>
      </c>
      <c r="U36" s="114"/>
      <c r="V36" s="116">
        <f>+V17/(V17+'C30'!V17)*100</f>
        <v>0</v>
      </c>
      <c r="W36" s="116">
        <f>+W17/(W17+'C30'!W17)*100</f>
        <v>0</v>
      </c>
      <c r="X36" s="116">
        <f>+X17/(X17+'C30'!X17)*100</f>
        <v>0</v>
      </c>
      <c r="Y36" s="114"/>
      <c r="Z36" s="116">
        <f>+Z17/(Z17+'C30'!Z17)*100</f>
        <v>0</v>
      </c>
      <c r="AA36" s="116">
        <f>+AA17/(AA17+'C30'!AA17)*100</f>
        <v>0</v>
      </c>
      <c r="AB36" s="116">
        <f>+AB17/(AB17+'C30'!AB17)*100</f>
        <v>0</v>
      </c>
    </row>
    <row r="37" spans="1:28" ht="15" customHeight="1" x14ac:dyDescent="0.25">
      <c r="A37" s="53" t="s">
        <v>42</v>
      </c>
      <c r="B37" s="116">
        <f>+B18/(B18+'C30'!B18)*100</f>
        <v>0</v>
      </c>
      <c r="C37" s="116">
        <f>+C18/(C18+'C30'!C18)*100</f>
        <v>0</v>
      </c>
      <c r="D37" s="116">
        <f>+D18/(D18+'C30'!D18)*100</f>
        <v>0</v>
      </c>
      <c r="E37" s="114"/>
      <c r="F37" s="116">
        <f>+F18/(F18+'C30'!F18)*100</f>
        <v>0</v>
      </c>
      <c r="G37" s="116">
        <f>+G18/(G18+'C30'!G18)*100</f>
        <v>0</v>
      </c>
      <c r="H37" s="116">
        <f>+H18/(H18+'C30'!H18)*100</f>
        <v>0</v>
      </c>
      <c r="I37" s="114"/>
      <c r="J37" s="116">
        <f>+J18/(J18+'C30'!J18)*100</f>
        <v>0</v>
      </c>
      <c r="K37" s="116">
        <f>+K18/(K18+'C30'!K18)*100</f>
        <v>0</v>
      </c>
      <c r="L37" s="116">
        <f>+L18/(L18+'C30'!L18)*100</f>
        <v>0</v>
      </c>
      <c r="M37" s="114"/>
      <c r="N37" s="116">
        <f>+N18/(N18+'C30'!N18)*100</f>
        <v>0</v>
      </c>
      <c r="O37" s="116">
        <f>+O18/(O18+'C30'!O18)*100</f>
        <v>0</v>
      </c>
      <c r="P37" s="116">
        <f>+P18/(P18+'C30'!P18)*100</f>
        <v>0</v>
      </c>
      <c r="Q37" s="114"/>
      <c r="R37" s="116">
        <f>+R18/(R18+'C30'!R18)*100</f>
        <v>0</v>
      </c>
      <c r="S37" s="116">
        <f>+S18/(S18+'C30'!S18)*100</f>
        <v>0</v>
      </c>
      <c r="T37" s="116">
        <f>+T18/(T18+'C30'!T18)*100</f>
        <v>0</v>
      </c>
      <c r="U37" s="114"/>
      <c r="V37" s="116">
        <f>+V18/(V18+'C30'!V18)*100</f>
        <v>0</v>
      </c>
      <c r="W37" s="116">
        <f>+W18/(W18+'C30'!W18)*100</f>
        <v>0</v>
      </c>
      <c r="X37" s="116">
        <f>+X18/(X18+'C30'!X18)*100</f>
        <v>0</v>
      </c>
      <c r="Y37" s="114"/>
      <c r="Z37" s="116">
        <f>+Z18/(Z18+'C30'!Z18)*100</f>
        <v>0</v>
      </c>
      <c r="AA37" s="116">
        <f>+AA18/(AA18+'C30'!AA18)*100</f>
        <v>0</v>
      </c>
      <c r="AB37" s="116">
        <f>+AB18/(AB18+'C30'!AB18)*100</f>
        <v>0</v>
      </c>
    </row>
    <row r="38" spans="1:28" ht="15" customHeight="1" thickBot="1" x14ac:dyDescent="0.3">
      <c r="A38" s="53" t="s">
        <v>194</v>
      </c>
      <c r="B38" s="116">
        <f>+B19/(B19+'C30'!B19)*100</f>
        <v>0.25757172040145659</v>
      </c>
      <c r="C38" s="116">
        <f>+C19/(C19+'C30'!C19)*100</f>
        <v>0.21672385768466679</v>
      </c>
      <c r="D38" s="116">
        <f>+D19/(D19+'C30'!D19)*100</f>
        <v>0.29709891646277525</v>
      </c>
      <c r="E38" s="114"/>
      <c r="F38" s="116">
        <f>+F19/(F19+'C30'!F19)*100</f>
        <v>0.32802249297094654</v>
      </c>
      <c r="G38" s="116">
        <f>+G19/(G19+'C30'!G19)*100</f>
        <v>0.38572806171648988</v>
      </c>
      <c r="H38" s="116">
        <f>+H19/(H19+'C30'!H19)*100</f>
        <v>0.27347310847766637</v>
      </c>
      <c r="I38" s="114"/>
      <c r="J38" s="116">
        <f>+J19/(J19+'C30'!J19)*100</f>
        <v>0.14464802314368372</v>
      </c>
      <c r="K38" s="116">
        <f>+K19/(K19+'C30'!K19)*100</f>
        <v>0</v>
      </c>
      <c r="L38" s="116">
        <f>+L19/(L19+'C30'!L19)*100</f>
        <v>0.29097963142580019</v>
      </c>
      <c r="M38" s="114"/>
      <c r="N38" s="116">
        <f>+N19/(N19+'C30'!N19)*100</f>
        <v>0.19305019305019305</v>
      </c>
      <c r="O38" s="116">
        <f>+O19/(O19+'C30'!O19)*100</f>
        <v>0.19743336623889435</v>
      </c>
      <c r="P38" s="116">
        <f>+P19/(P19+'C30'!P19)*100</f>
        <v>0.18885741265344666</v>
      </c>
      <c r="Q38" s="114"/>
      <c r="R38" s="116">
        <f>+R19/(R19+'C30'!R19)*100</f>
        <v>0.67355186349348894</v>
      </c>
      <c r="S38" s="116">
        <f>+S19/(S19+'C30'!S19)*100</f>
        <v>0.55096418732782371</v>
      </c>
      <c r="T38" s="116">
        <f>+T19/(T19+'C30'!T19)*100</f>
        <v>0.7908611599297013</v>
      </c>
      <c r="U38" s="114"/>
      <c r="V38" s="116">
        <f>+V19/(V19+'C30'!V19)*100</f>
        <v>0</v>
      </c>
      <c r="W38" s="116">
        <f>+W19/(W19+'C30'!W19)*100</f>
        <v>0</v>
      </c>
      <c r="X38" s="116">
        <f>+X19/(X19+'C30'!X19)*100</f>
        <v>0</v>
      </c>
      <c r="Y38" s="114"/>
      <c r="Z38" s="116">
        <f>+Z19/(Z19+'C30'!Z19)*100</f>
        <v>0</v>
      </c>
      <c r="AA38" s="116">
        <f>+AA19/(AA19+'C30'!AA19)*100</f>
        <v>0</v>
      </c>
      <c r="AB38" s="116">
        <f>+AB19/(AB19+'C30'!AB19)*100</f>
        <v>0</v>
      </c>
    </row>
    <row r="39" spans="1:28" ht="9.9499999999999993" hidden="1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hidden="1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hidden="1" customHeight="1" x14ac:dyDescent="0.25">
      <c r="A41" s="73" t="s">
        <v>8</v>
      </c>
      <c r="B41" s="115">
        <f>+B22/(B22+'C30'!B22)*100</f>
        <v>0</v>
      </c>
      <c r="C41" s="115">
        <f>+C22/(C22+'C30'!C22)*100</f>
        <v>0</v>
      </c>
      <c r="D41" s="115">
        <f>+D22/(D22+'C30'!D22)*100</f>
        <v>0</v>
      </c>
      <c r="E41" s="115"/>
      <c r="F41" s="115">
        <f>+F22/(F22+'C30'!F22)*100</f>
        <v>0</v>
      </c>
      <c r="G41" s="115">
        <f>+G22/(G22+'C30'!G22)*100</f>
        <v>0</v>
      </c>
      <c r="H41" s="115">
        <f>+H22/(H22+'C30'!H22)*100</f>
        <v>0</v>
      </c>
      <c r="I41" s="115"/>
      <c r="J41" s="115">
        <f>+J22/(J22+'C30'!J22)*100</f>
        <v>0</v>
      </c>
      <c r="K41" s="115">
        <f>+K22/(K22+'C30'!K22)*100</f>
        <v>0</v>
      </c>
      <c r="L41" s="115">
        <f>+L22/(L22+'C30'!L22)*100</f>
        <v>0</v>
      </c>
      <c r="M41" s="115"/>
      <c r="N41" s="115">
        <f>+N22/(N22+'C30'!N22)*100</f>
        <v>0</v>
      </c>
      <c r="O41" s="115">
        <f>+O22/(O22+'C30'!O22)*100</f>
        <v>0</v>
      </c>
      <c r="P41" s="115">
        <f>+P22/(P22+'C30'!P22)*100</f>
        <v>0</v>
      </c>
      <c r="Q41" s="115"/>
      <c r="R41" s="115">
        <f>+R22/(R22+'C30'!R22)*100</f>
        <v>0</v>
      </c>
      <c r="S41" s="115">
        <f>+S22/(S22+'C30'!S22)*100</f>
        <v>0</v>
      </c>
      <c r="T41" s="115">
        <f>+T22/(T22+'C30'!T22)*100</f>
        <v>0</v>
      </c>
      <c r="U41" s="115"/>
      <c r="V41" s="115">
        <f>+V22/(V22+'C30'!V22)*100</f>
        <v>0</v>
      </c>
      <c r="W41" s="115">
        <f>+W22/(W22+'C30'!W22)*100</f>
        <v>0</v>
      </c>
      <c r="X41" s="115">
        <f>+X22/(X22+'C30'!X22)*100</f>
        <v>0</v>
      </c>
      <c r="Y41" s="115"/>
      <c r="Z41" s="115">
        <f>+Z22/(Z22+'C30'!Z22)*100</f>
        <v>0</v>
      </c>
      <c r="AA41" s="115">
        <f>+AA22/(AA22+'C30'!AA22)*100</f>
        <v>0</v>
      </c>
      <c r="AB41" s="115">
        <f>+AB22/(AB22+'C30'!AB22)*100</f>
        <v>0</v>
      </c>
    </row>
    <row r="42" spans="1:28" ht="15" hidden="1" customHeight="1" x14ac:dyDescent="0.25">
      <c r="A42" s="53" t="s">
        <v>41</v>
      </c>
      <c r="B42" s="116">
        <f>+B23/(B23+'C30'!B23)*100</f>
        <v>0</v>
      </c>
      <c r="C42" s="116">
        <f>+C23/(C23+'C30'!C23)*100</f>
        <v>0</v>
      </c>
      <c r="D42" s="116">
        <f>+D23/(D23+'C30'!D23)*100</f>
        <v>0</v>
      </c>
      <c r="E42" s="114"/>
      <c r="F42" s="116">
        <f>+F23/(F23+'C30'!F23)*100</f>
        <v>0</v>
      </c>
      <c r="G42" s="116">
        <f>+G23/(G23+'C30'!G23)*100</f>
        <v>0</v>
      </c>
      <c r="H42" s="116">
        <f>+H23/(H23+'C30'!H23)*100</f>
        <v>0</v>
      </c>
      <c r="I42" s="114"/>
      <c r="J42" s="116">
        <f>+J23/(J23+'C30'!J23)*100</f>
        <v>0</v>
      </c>
      <c r="K42" s="116">
        <f>+K23/(K23+'C30'!K23)*100</f>
        <v>0</v>
      </c>
      <c r="L42" s="116">
        <f>+L23/(L23+'C30'!L23)*100</f>
        <v>0</v>
      </c>
      <c r="M42" s="114"/>
      <c r="N42" s="116">
        <f>+N23/(N23+'C30'!N23)*100</f>
        <v>0</v>
      </c>
      <c r="O42" s="116">
        <f>+O23/(O23+'C30'!O23)*100</f>
        <v>0</v>
      </c>
      <c r="P42" s="116">
        <f>+P23/(P23+'C30'!P23)*100</f>
        <v>0</v>
      </c>
      <c r="Q42" s="114"/>
      <c r="R42" s="116">
        <f>+R23/(R23+'C30'!R23)*100</f>
        <v>0</v>
      </c>
      <c r="S42" s="116">
        <f>+S23/(S23+'C30'!S23)*100</f>
        <v>0</v>
      </c>
      <c r="T42" s="116">
        <f>+T23/(T23+'C30'!T23)*100</f>
        <v>0</v>
      </c>
      <c r="U42" s="114"/>
      <c r="V42" s="116">
        <f>+V23/(V23+'C30'!V23)*100</f>
        <v>0</v>
      </c>
      <c r="W42" s="116">
        <f>+W23/(W23+'C30'!W23)*100</f>
        <v>0</v>
      </c>
      <c r="X42" s="116">
        <f>+X23/(X23+'C30'!X23)*100</f>
        <v>0</v>
      </c>
      <c r="Y42" s="114"/>
      <c r="Z42" s="116">
        <f>+Z23/(Z23+'C30'!Z23)*100</f>
        <v>0</v>
      </c>
      <c r="AA42" s="116">
        <f>+AA23/(AA23+'C30'!AA23)*100</f>
        <v>0</v>
      </c>
      <c r="AB42" s="116">
        <f>+AB23/(AB23+'C30'!AB23)*100</f>
        <v>0</v>
      </c>
    </row>
    <row r="43" spans="1:28" ht="15" hidden="1" customHeight="1" x14ac:dyDescent="0.25">
      <c r="A43" s="53" t="s">
        <v>42</v>
      </c>
      <c r="B43" s="116">
        <f>+B24/(B24+'C30'!B24)*100</f>
        <v>0</v>
      </c>
      <c r="C43" s="116">
        <f>+C24/(C24+'C30'!C24)*100</f>
        <v>0</v>
      </c>
      <c r="D43" s="116">
        <f>+D24/(D24+'C30'!D24)*100</f>
        <v>0</v>
      </c>
      <c r="E43" s="114"/>
      <c r="F43" s="116">
        <f>+F24/(F24+'C30'!F24)*100</f>
        <v>0</v>
      </c>
      <c r="G43" s="116">
        <f>+G24/(G24+'C30'!G24)*100</f>
        <v>0</v>
      </c>
      <c r="H43" s="116">
        <f>+H24/(H24+'C30'!H24)*100</f>
        <v>0</v>
      </c>
      <c r="I43" s="114"/>
      <c r="J43" s="116">
        <f>+J24/(J24+'C30'!J24)*100</f>
        <v>0</v>
      </c>
      <c r="K43" s="116">
        <f>+K24/(K24+'C30'!K24)*100</f>
        <v>0</v>
      </c>
      <c r="L43" s="116">
        <f>+L24/(L24+'C30'!L24)*100</f>
        <v>0</v>
      </c>
      <c r="M43" s="114"/>
      <c r="N43" s="116">
        <f>+N24/(N24+'C30'!N24)*100</f>
        <v>0</v>
      </c>
      <c r="O43" s="116">
        <f>+O24/(O24+'C30'!O24)*100</f>
        <v>0</v>
      </c>
      <c r="P43" s="116">
        <f>+P24/(P24+'C30'!P24)*100</f>
        <v>0</v>
      </c>
      <c r="Q43" s="114"/>
      <c r="R43" s="116">
        <f>+R24/(R24+'C30'!R24)*100</f>
        <v>0</v>
      </c>
      <c r="S43" s="116">
        <f>+S24/(S24+'C30'!S24)*100</f>
        <v>0</v>
      </c>
      <c r="T43" s="116">
        <f>+T24/(T24+'C30'!T24)*100</f>
        <v>0</v>
      </c>
      <c r="U43" s="114"/>
      <c r="V43" s="116">
        <f>+V24/(V24+'C30'!V24)*100</f>
        <v>0</v>
      </c>
      <c r="W43" s="116">
        <f>+W24/(W24+'C30'!W24)*100</f>
        <v>0</v>
      </c>
      <c r="X43" s="116">
        <f>+X24/(X24+'C30'!X24)*100</f>
        <v>0</v>
      </c>
      <c r="Y43" s="114"/>
      <c r="Z43" s="116">
        <f>+Z24/(Z24+'C30'!Z24)*100</f>
        <v>0</v>
      </c>
      <c r="AA43" s="116">
        <f>+AA24/(AA24+'C30'!AA24)*100</f>
        <v>0</v>
      </c>
      <c r="AB43" s="116">
        <f>+AB24/(AB24+'C30'!AB24)*100</f>
        <v>0</v>
      </c>
    </row>
    <row r="44" spans="1:28" ht="15" hidden="1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258" t="s">
        <v>566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</row>
  </sheetData>
  <mergeCells count="19">
    <mergeCell ref="F6:H6"/>
    <mergeCell ref="J6:L6"/>
    <mergeCell ref="N6:P6"/>
    <mergeCell ref="A48:AB48"/>
    <mergeCell ref="A1:AB1"/>
    <mergeCell ref="A2:AB2"/>
    <mergeCell ref="A47:AB47"/>
    <mergeCell ref="AC2:AD3"/>
    <mergeCell ref="A3:AB3"/>
    <mergeCell ref="A4:AB4"/>
    <mergeCell ref="A45:AB45"/>
    <mergeCell ref="A46:AB46"/>
    <mergeCell ref="R6:T6"/>
    <mergeCell ref="V6:X6"/>
    <mergeCell ref="Z6:AB6"/>
    <mergeCell ref="A8:AB8"/>
    <mergeCell ref="A27:AB27"/>
    <mergeCell ref="A6:A7"/>
    <mergeCell ref="B6:D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topLeftCell="A19" workbookViewId="0">
      <selection activeCell="H33" sqref="H33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15"/>
      <c r="B11" s="245" t="s">
        <v>1</v>
      </c>
      <c r="C11" s="245"/>
      <c r="D11" s="245"/>
      <c r="E11" s="245"/>
      <c r="F11" s="245"/>
      <c r="G11" s="245"/>
      <c r="H11" s="15"/>
    </row>
    <row r="12" spans="1:10" ht="12.75" customHeight="1" x14ac:dyDescent="0.25">
      <c r="A12" s="15"/>
      <c r="B12" s="245"/>
      <c r="C12" s="245"/>
      <c r="D12" s="245"/>
      <c r="E12" s="245"/>
      <c r="F12" s="245"/>
      <c r="G12" s="245"/>
      <c r="H12" s="15"/>
    </row>
    <row r="13" spans="1:10" ht="12.75" customHeight="1" x14ac:dyDescent="0.25">
      <c r="A13" s="15"/>
      <c r="B13" s="245"/>
      <c r="C13" s="245"/>
      <c r="D13" s="245"/>
      <c r="E13" s="245"/>
      <c r="F13" s="245"/>
      <c r="G13" s="245"/>
      <c r="H13" s="15"/>
    </row>
    <row r="14" spans="1:10" ht="12.75" customHeight="1" x14ac:dyDescent="0.25">
      <c r="A14" s="15"/>
      <c r="B14" s="245"/>
      <c r="C14" s="245"/>
      <c r="D14" s="245"/>
      <c r="E14" s="245"/>
      <c r="F14" s="245"/>
      <c r="G14" s="245"/>
      <c r="H14" s="15"/>
    </row>
    <row r="15" spans="1:10" ht="15" customHeight="1" x14ac:dyDescent="0.25">
      <c r="A15" s="15"/>
      <c r="B15" s="245"/>
      <c r="C15" s="245"/>
      <c r="D15" s="245"/>
      <c r="E15" s="245"/>
      <c r="F15" s="245"/>
      <c r="G15" s="245"/>
      <c r="H15" s="15"/>
    </row>
    <row r="16" spans="1:10" ht="12.75" customHeight="1" x14ac:dyDescent="0.25">
      <c r="A16" s="15"/>
      <c r="B16" s="245"/>
      <c r="C16" s="245"/>
      <c r="D16" s="245"/>
      <c r="E16" s="245"/>
      <c r="F16" s="245"/>
      <c r="G16" s="245"/>
      <c r="H16" s="15"/>
    </row>
    <row r="17" spans="1:8" ht="12.75" customHeight="1" x14ac:dyDescent="0.25">
      <c r="A17" s="15"/>
      <c r="B17" s="245"/>
      <c r="C17" s="245"/>
      <c r="D17" s="245"/>
      <c r="E17" s="245"/>
      <c r="F17" s="245"/>
      <c r="G17" s="245"/>
      <c r="H17" s="15"/>
    </row>
    <row r="18" spans="1:8" ht="12.75" customHeight="1" x14ac:dyDescent="0.25">
      <c r="A18" s="15"/>
      <c r="B18" s="245"/>
      <c r="C18" s="245"/>
      <c r="D18" s="245"/>
      <c r="E18" s="245"/>
      <c r="F18" s="245"/>
      <c r="G18" s="245"/>
      <c r="H18" s="15"/>
    </row>
    <row r="19" spans="1:8" ht="12.75" customHeight="1" x14ac:dyDescent="0.25">
      <c r="A19" s="15"/>
      <c r="B19" s="245"/>
      <c r="C19" s="245"/>
      <c r="D19" s="245"/>
      <c r="E19" s="245"/>
      <c r="F19" s="245"/>
      <c r="G19" s="245"/>
      <c r="H19" s="15"/>
    </row>
    <row r="20" spans="1:8" ht="12.75" customHeight="1" x14ac:dyDescent="0.25">
      <c r="A20" s="15"/>
      <c r="B20" s="245"/>
      <c r="C20" s="245"/>
      <c r="D20" s="245"/>
      <c r="E20" s="245"/>
      <c r="F20" s="245"/>
      <c r="G20" s="245"/>
      <c r="H20" s="15"/>
    </row>
    <row r="21" spans="1:8" ht="12.75" customHeight="1" x14ac:dyDescent="0.25">
      <c r="A21" s="15"/>
      <c r="B21" s="245"/>
      <c r="C21" s="245"/>
      <c r="D21" s="245"/>
      <c r="E21" s="245"/>
      <c r="F21" s="245"/>
      <c r="G21" s="245"/>
      <c r="H21" s="15"/>
    </row>
    <row r="22" spans="1:8" ht="12.75" customHeight="1" x14ac:dyDescent="0.25">
      <c r="A22" s="15"/>
      <c r="B22" s="245"/>
      <c r="C22" s="245"/>
      <c r="D22" s="245"/>
      <c r="E22" s="245"/>
      <c r="F22" s="245"/>
      <c r="G22" s="245"/>
      <c r="H22" s="15"/>
    </row>
    <row r="23" spans="1:8" ht="12.75" customHeight="1" x14ac:dyDescent="0.25">
      <c r="A23" s="15"/>
      <c r="B23" s="245"/>
      <c r="C23" s="245"/>
      <c r="D23" s="245"/>
      <c r="E23" s="245"/>
      <c r="F23" s="245"/>
      <c r="G23" s="245"/>
      <c r="H23" s="15"/>
    </row>
    <row r="24" spans="1:8" ht="12.75" customHeight="1" x14ac:dyDescent="0.25">
      <c r="A24" s="15"/>
      <c r="B24" s="245"/>
      <c r="C24" s="245"/>
      <c r="D24" s="245"/>
      <c r="E24" s="245"/>
      <c r="F24" s="245"/>
      <c r="G24" s="245"/>
      <c r="H24" s="15"/>
    </row>
    <row r="25" spans="1:8" ht="12.75" customHeight="1" x14ac:dyDescent="0.25">
      <c r="A25" s="15"/>
      <c r="B25" s="245"/>
      <c r="C25" s="245"/>
      <c r="D25" s="245"/>
      <c r="E25" s="245"/>
      <c r="F25" s="245"/>
      <c r="G25" s="245"/>
      <c r="H25" s="15"/>
    </row>
    <row r="26" spans="1:8" ht="12.75" customHeight="1" x14ac:dyDescent="0.25">
      <c r="A26" s="15"/>
      <c r="B26" s="245"/>
      <c r="C26" s="245"/>
      <c r="D26" s="245"/>
      <c r="E26" s="245"/>
      <c r="F26" s="245"/>
      <c r="G26" s="245"/>
      <c r="H26" s="1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B11:G26"/>
    <mergeCell ref="I2:J3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14062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212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89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SUM(B11:B37)</f>
        <v>400474</v>
      </c>
      <c r="C9" s="120">
        <f>SUM(C11:C37)</f>
        <v>196736</v>
      </c>
      <c r="D9" s="120">
        <f>SUM(D11:D37)</f>
        <v>203738</v>
      </c>
      <c r="E9" s="120"/>
      <c r="F9" s="120">
        <f>SUM(F11:F37)</f>
        <v>77904</v>
      </c>
      <c r="G9" s="120">
        <f>SUM(G11:G37)</f>
        <v>39169</v>
      </c>
      <c r="H9" s="120">
        <f>SUM(H11:H37)</f>
        <v>38735</v>
      </c>
      <c r="I9" s="120"/>
      <c r="J9" s="120">
        <f>SUM(J11:J37)</f>
        <v>78791</v>
      </c>
      <c r="K9" s="120">
        <f>SUM(K11:K37)</f>
        <v>40066</v>
      </c>
      <c r="L9" s="120">
        <f>SUM(L11:L37)</f>
        <v>38725</v>
      </c>
      <c r="M9" s="120"/>
      <c r="N9" s="120">
        <f>SUM(N11:N37)</f>
        <v>73344</v>
      </c>
      <c r="O9" s="120">
        <f>SUM(O11:O37)</f>
        <v>36657</v>
      </c>
      <c r="P9" s="120">
        <f>SUM(P11:P37)</f>
        <v>36687</v>
      </c>
      <c r="Q9" s="120"/>
      <c r="R9" s="120">
        <f>SUM(R11:R37)</f>
        <v>78449</v>
      </c>
      <c r="S9" s="120">
        <f>SUM(S11:S37)</f>
        <v>37538</v>
      </c>
      <c r="T9" s="120">
        <f>SUM(T11:T37)</f>
        <v>40911</v>
      </c>
      <c r="U9" s="120"/>
      <c r="V9" s="120">
        <f>SUM(V11:V37)</f>
        <v>73036</v>
      </c>
      <c r="W9" s="120">
        <f>SUM(W11:W37)</f>
        <v>34837</v>
      </c>
      <c r="X9" s="120">
        <f>SUM(X11:X37)</f>
        <v>38199</v>
      </c>
      <c r="Y9" s="120"/>
      <c r="Z9" s="120">
        <f>SUM(Z11:Z37)</f>
        <v>18950</v>
      </c>
      <c r="AA9" s="120">
        <f>SUM(AA11:AA37)</f>
        <v>8469</v>
      </c>
      <c r="AB9" s="120">
        <f>SUM(AB11:AB37)</f>
        <v>10481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v>22725</v>
      </c>
      <c r="C11" s="121">
        <v>11408</v>
      </c>
      <c r="D11" s="121">
        <v>11317</v>
      </c>
      <c r="E11" s="121"/>
      <c r="F11" s="121">
        <v>4564</v>
      </c>
      <c r="G11" s="121">
        <v>2307</v>
      </c>
      <c r="H11" s="121">
        <v>2257</v>
      </c>
      <c r="I11" s="121"/>
      <c r="J11" s="121">
        <v>4578</v>
      </c>
      <c r="K11" s="121">
        <v>2321</v>
      </c>
      <c r="L11" s="121">
        <v>2257</v>
      </c>
      <c r="M11" s="121"/>
      <c r="N11" s="121">
        <v>4149</v>
      </c>
      <c r="O11" s="121">
        <v>2103</v>
      </c>
      <c r="P11" s="121">
        <v>2046</v>
      </c>
      <c r="Q11" s="121"/>
      <c r="R11" s="121">
        <v>4201</v>
      </c>
      <c r="S11" s="121">
        <v>2132</v>
      </c>
      <c r="T11" s="121">
        <v>2069</v>
      </c>
      <c r="U11" s="121"/>
      <c r="V11" s="121">
        <v>4227</v>
      </c>
      <c r="W11" s="121">
        <v>2075</v>
      </c>
      <c r="X11" s="121">
        <v>2152</v>
      </c>
      <c r="Y11" s="121"/>
      <c r="Z11" s="121">
        <v>1006</v>
      </c>
      <c r="AA11" s="37">
        <v>470</v>
      </c>
      <c r="AB11" s="37">
        <v>536</v>
      </c>
    </row>
    <row r="12" spans="1:32" ht="15.95" customHeight="1" x14ac:dyDescent="0.25">
      <c r="A12" s="53" t="s">
        <v>48</v>
      </c>
      <c r="B12" s="121">
        <v>24879</v>
      </c>
      <c r="C12" s="121">
        <v>12420</v>
      </c>
      <c r="D12" s="121">
        <v>12459</v>
      </c>
      <c r="E12" s="121"/>
      <c r="F12" s="121">
        <v>5004</v>
      </c>
      <c r="G12" s="121">
        <v>2560</v>
      </c>
      <c r="H12" s="121">
        <v>2444</v>
      </c>
      <c r="I12" s="121"/>
      <c r="J12" s="121">
        <v>4978</v>
      </c>
      <c r="K12" s="121">
        <v>2544</v>
      </c>
      <c r="L12" s="121">
        <v>2434</v>
      </c>
      <c r="M12" s="121"/>
      <c r="N12" s="121">
        <v>4617</v>
      </c>
      <c r="O12" s="121">
        <v>2356</v>
      </c>
      <c r="P12" s="121">
        <v>2261</v>
      </c>
      <c r="Q12" s="121"/>
      <c r="R12" s="121">
        <v>4781</v>
      </c>
      <c r="S12" s="121">
        <v>2316</v>
      </c>
      <c r="T12" s="121">
        <v>2465</v>
      </c>
      <c r="U12" s="121"/>
      <c r="V12" s="121">
        <v>4635</v>
      </c>
      <c r="W12" s="121">
        <v>2281</v>
      </c>
      <c r="X12" s="121">
        <v>2354</v>
      </c>
      <c r="Y12" s="121"/>
      <c r="Z12" s="37">
        <v>864</v>
      </c>
      <c r="AA12" s="37">
        <v>363</v>
      </c>
      <c r="AB12" s="37">
        <v>501</v>
      </c>
    </row>
    <row r="13" spans="1:32" ht="15.95" customHeight="1" x14ac:dyDescent="0.25">
      <c r="A13" s="53" t="s">
        <v>49</v>
      </c>
      <c r="B13" s="121">
        <v>18973</v>
      </c>
      <c r="C13" s="121">
        <v>9279</v>
      </c>
      <c r="D13" s="121">
        <v>9694</v>
      </c>
      <c r="E13" s="121"/>
      <c r="F13" s="121">
        <v>4024</v>
      </c>
      <c r="G13" s="121">
        <v>2038</v>
      </c>
      <c r="H13" s="121">
        <v>1986</v>
      </c>
      <c r="I13" s="121"/>
      <c r="J13" s="121">
        <v>3933</v>
      </c>
      <c r="K13" s="121">
        <v>2015</v>
      </c>
      <c r="L13" s="121">
        <v>1918</v>
      </c>
      <c r="M13" s="121"/>
      <c r="N13" s="121">
        <v>3676</v>
      </c>
      <c r="O13" s="121">
        <v>1784</v>
      </c>
      <c r="P13" s="121">
        <v>1892</v>
      </c>
      <c r="Q13" s="121"/>
      <c r="R13" s="121">
        <v>3432</v>
      </c>
      <c r="S13" s="121">
        <v>1622</v>
      </c>
      <c r="T13" s="121">
        <v>1810</v>
      </c>
      <c r="U13" s="121"/>
      <c r="V13" s="121">
        <v>3234</v>
      </c>
      <c r="W13" s="121">
        <v>1547</v>
      </c>
      <c r="X13" s="121">
        <v>1687</v>
      </c>
      <c r="Y13" s="121"/>
      <c r="Z13" s="37">
        <v>674</v>
      </c>
      <c r="AA13" s="37">
        <v>273</v>
      </c>
      <c r="AB13" s="37">
        <v>401</v>
      </c>
    </row>
    <row r="14" spans="1:32" ht="15.95" customHeight="1" x14ac:dyDescent="0.25">
      <c r="A14" s="53" t="s">
        <v>50</v>
      </c>
      <c r="B14" s="121">
        <v>25708</v>
      </c>
      <c r="C14" s="121">
        <v>12617</v>
      </c>
      <c r="D14" s="121">
        <v>13091</v>
      </c>
      <c r="E14" s="121"/>
      <c r="F14" s="121">
        <v>4656</v>
      </c>
      <c r="G14" s="121">
        <v>2423</v>
      </c>
      <c r="H14" s="121">
        <v>2233</v>
      </c>
      <c r="I14" s="121"/>
      <c r="J14" s="121">
        <v>4950</v>
      </c>
      <c r="K14" s="121">
        <v>2486</v>
      </c>
      <c r="L14" s="121">
        <v>2464</v>
      </c>
      <c r="M14" s="121"/>
      <c r="N14" s="121">
        <v>4457</v>
      </c>
      <c r="O14" s="121">
        <v>2253</v>
      </c>
      <c r="P14" s="121">
        <v>2204</v>
      </c>
      <c r="Q14" s="121"/>
      <c r="R14" s="121">
        <v>4857</v>
      </c>
      <c r="S14" s="121">
        <v>2303</v>
      </c>
      <c r="T14" s="121">
        <v>2554</v>
      </c>
      <c r="U14" s="121"/>
      <c r="V14" s="121">
        <v>4757</v>
      </c>
      <c r="W14" s="121">
        <v>2257</v>
      </c>
      <c r="X14" s="121">
        <v>2500</v>
      </c>
      <c r="Y14" s="121"/>
      <c r="Z14" s="121">
        <v>2031</v>
      </c>
      <c r="AA14" s="37">
        <v>895</v>
      </c>
      <c r="AB14" s="121">
        <v>1136</v>
      </c>
    </row>
    <row r="15" spans="1:32" ht="15.95" customHeight="1" x14ac:dyDescent="0.25">
      <c r="A15" s="53" t="s">
        <v>51</v>
      </c>
      <c r="B15" s="121">
        <v>6271</v>
      </c>
      <c r="C15" s="121">
        <v>3168</v>
      </c>
      <c r="D15" s="121">
        <v>3103</v>
      </c>
      <c r="E15" s="121"/>
      <c r="F15" s="37">
        <v>1150</v>
      </c>
      <c r="G15" s="37">
        <v>594</v>
      </c>
      <c r="H15" s="37">
        <v>556</v>
      </c>
      <c r="I15" s="121"/>
      <c r="J15" s="121">
        <v>1124</v>
      </c>
      <c r="K15" s="37">
        <v>586</v>
      </c>
      <c r="L15" s="37">
        <v>538</v>
      </c>
      <c r="M15" s="121"/>
      <c r="N15" s="121">
        <v>1150</v>
      </c>
      <c r="O15" s="37">
        <v>584</v>
      </c>
      <c r="P15" s="37">
        <v>566</v>
      </c>
      <c r="Q15" s="121"/>
      <c r="R15" s="121">
        <v>1248</v>
      </c>
      <c r="S15" s="37">
        <v>612</v>
      </c>
      <c r="T15" s="37">
        <v>636</v>
      </c>
      <c r="U15" s="121"/>
      <c r="V15" s="121">
        <v>1155</v>
      </c>
      <c r="W15" s="37">
        <v>574</v>
      </c>
      <c r="X15" s="37">
        <v>581</v>
      </c>
      <c r="Y15" s="121"/>
      <c r="Z15" s="37">
        <v>444</v>
      </c>
      <c r="AA15" s="37">
        <v>218</v>
      </c>
      <c r="AB15" s="37">
        <v>226</v>
      </c>
    </row>
    <row r="16" spans="1:32" ht="15.95" customHeight="1" x14ac:dyDescent="0.25">
      <c r="A16" s="53" t="s">
        <v>52</v>
      </c>
      <c r="B16" s="121">
        <v>15488</v>
      </c>
      <c r="C16" s="121">
        <v>7573</v>
      </c>
      <c r="D16" s="121">
        <v>7915</v>
      </c>
      <c r="E16" s="121"/>
      <c r="F16" s="121">
        <v>2689</v>
      </c>
      <c r="G16" s="121">
        <v>1309</v>
      </c>
      <c r="H16" s="121">
        <v>1380</v>
      </c>
      <c r="I16" s="121"/>
      <c r="J16" s="121">
        <v>2957</v>
      </c>
      <c r="K16" s="121">
        <v>1512</v>
      </c>
      <c r="L16" s="121">
        <v>1445</v>
      </c>
      <c r="M16" s="121"/>
      <c r="N16" s="121">
        <v>2817</v>
      </c>
      <c r="O16" s="121">
        <v>1390</v>
      </c>
      <c r="P16" s="121">
        <v>1427</v>
      </c>
      <c r="Q16" s="121"/>
      <c r="R16" s="121">
        <v>3239</v>
      </c>
      <c r="S16" s="121">
        <v>1548</v>
      </c>
      <c r="T16" s="121">
        <v>1691</v>
      </c>
      <c r="U16" s="121"/>
      <c r="V16" s="121">
        <v>3095</v>
      </c>
      <c r="W16" s="121">
        <v>1495</v>
      </c>
      <c r="X16" s="121">
        <v>1600</v>
      </c>
      <c r="Y16" s="121"/>
      <c r="Z16" s="37">
        <v>691</v>
      </c>
      <c r="AA16" s="37">
        <v>319</v>
      </c>
      <c r="AB16" s="37">
        <v>372</v>
      </c>
    </row>
    <row r="17" spans="1:28" ht="15.95" customHeight="1" x14ac:dyDescent="0.25">
      <c r="A17" s="53" t="s">
        <v>53</v>
      </c>
      <c r="B17" s="121">
        <v>2947</v>
      </c>
      <c r="C17" s="121">
        <v>1420</v>
      </c>
      <c r="D17" s="121">
        <v>1527</v>
      </c>
      <c r="E17" s="121"/>
      <c r="F17" s="37">
        <v>512</v>
      </c>
      <c r="G17" s="37">
        <v>252</v>
      </c>
      <c r="H17" s="37">
        <v>260</v>
      </c>
      <c r="I17" s="37"/>
      <c r="J17" s="37">
        <v>505</v>
      </c>
      <c r="K17" s="37">
        <v>294</v>
      </c>
      <c r="L17" s="37">
        <v>211</v>
      </c>
      <c r="M17" s="37"/>
      <c r="N17" s="37">
        <v>532</v>
      </c>
      <c r="O17" s="37">
        <v>270</v>
      </c>
      <c r="P17" s="37">
        <v>262</v>
      </c>
      <c r="Q17" s="37"/>
      <c r="R17" s="37">
        <v>585</v>
      </c>
      <c r="S17" s="37">
        <v>252</v>
      </c>
      <c r="T17" s="37">
        <v>333</v>
      </c>
      <c r="U17" s="37"/>
      <c r="V17" s="37">
        <v>583</v>
      </c>
      <c r="W17" s="37">
        <v>260</v>
      </c>
      <c r="X17" s="37">
        <v>323</v>
      </c>
      <c r="Y17" s="37"/>
      <c r="Z17" s="37">
        <v>230</v>
      </c>
      <c r="AA17" s="37">
        <v>92</v>
      </c>
      <c r="AB17" s="37">
        <v>138</v>
      </c>
    </row>
    <row r="18" spans="1:28" ht="15.95" customHeight="1" x14ac:dyDescent="0.25">
      <c r="A18" s="53" t="s">
        <v>54</v>
      </c>
      <c r="B18" s="121">
        <v>36524</v>
      </c>
      <c r="C18" s="121">
        <v>18032</v>
      </c>
      <c r="D18" s="121">
        <v>18492</v>
      </c>
      <c r="E18" s="121"/>
      <c r="F18" s="121">
        <v>7319</v>
      </c>
      <c r="G18" s="121">
        <v>3662</v>
      </c>
      <c r="H18" s="121">
        <v>3657</v>
      </c>
      <c r="I18" s="121"/>
      <c r="J18" s="121">
        <v>7229</v>
      </c>
      <c r="K18" s="121">
        <v>3662</v>
      </c>
      <c r="L18" s="121">
        <v>3567</v>
      </c>
      <c r="M18" s="121"/>
      <c r="N18" s="121">
        <v>6903</v>
      </c>
      <c r="O18" s="121">
        <v>3426</v>
      </c>
      <c r="P18" s="121">
        <v>3477</v>
      </c>
      <c r="Q18" s="121"/>
      <c r="R18" s="121">
        <v>6918</v>
      </c>
      <c r="S18" s="121">
        <v>3374</v>
      </c>
      <c r="T18" s="121">
        <v>3544</v>
      </c>
      <c r="U18" s="121"/>
      <c r="V18" s="121">
        <v>6360</v>
      </c>
      <c r="W18" s="121">
        <v>3070</v>
      </c>
      <c r="X18" s="121">
        <v>3290</v>
      </c>
      <c r="Y18" s="121"/>
      <c r="Z18" s="121">
        <v>1795</v>
      </c>
      <c r="AA18" s="37">
        <v>838</v>
      </c>
      <c r="AB18" s="37">
        <v>957</v>
      </c>
    </row>
    <row r="19" spans="1:28" ht="15.95" customHeight="1" x14ac:dyDescent="0.25">
      <c r="A19" s="53" t="s">
        <v>55</v>
      </c>
      <c r="B19" s="121">
        <v>17099</v>
      </c>
      <c r="C19" s="121">
        <v>8427</v>
      </c>
      <c r="D19" s="121">
        <v>8672</v>
      </c>
      <c r="E19" s="121"/>
      <c r="F19" s="121">
        <v>3301</v>
      </c>
      <c r="G19" s="121">
        <v>1668</v>
      </c>
      <c r="H19" s="121">
        <v>1633</v>
      </c>
      <c r="I19" s="121"/>
      <c r="J19" s="121">
        <v>3375</v>
      </c>
      <c r="K19" s="121">
        <v>1716</v>
      </c>
      <c r="L19" s="121">
        <v>1659</v>
      </c>
      <c r="M19" s="121"/>
      <c r="N19" s="121">
        <v>3299</v>
      </c>
      <c r="O19" s="121">
        <v>1662</v>
      </c>
      <c r="P19" s="121">
        <v>1637</v>
      </c>
      <c r="Q19" s="121"/>
      <c r="R19" s="121">
        <v>3357</v>
      </c>
      <c r="S19" s="121">
        <v>1611</v>
      </c>
      <c r="T19" s="121">
        <v>1746</v>
      </c>
      <c r="U19" s="121"/>
      <c r="V19" s="121">
        <v>3184</v>
      </c>
      <c r="W19" s="121">
        <v>1496</v>
      </c>
      <c r="X19" s="121">
        <v>1688</v>
      </c>
      <c r="Y19" s="121"/>
      <c r="Z19" s="37">
        <v>583</v>
      </c>
      <c r="AA19" s="37">
        <v>274</v>
      </c>
      <c r="AB19" s="37">
        <v>309</v>
      </c>
    </row>
    <row r="20" spans="1:28" ht="15.95" customHeight="1" x14ac:dyDescent="0.25">
      <c r="A20" s="53" t="s">
        <v>56</v>
      </c>
      <c r="B20" s="121">
        <v>20033</v>
      </c>
      <c r="C20" s="121">
        <v>9786</v>
      </c>
      <c r="D20" s="121">
        <v>10247</v>
      </c>
      <c r="E20" s="121"/>
      <c r="F20" s="121">
        <v>4079</v>
      </c>
      <c r="G20" s="121">
        <v>2077</v>
      </c>
      <c r="H20" s="121">
        <v>2002</v>
      </c>
      <c r="I20" s="121"/>
      <c r="J20" s="121">
        <v>4134</v>
      </c>
      <c r="K20" s="121">
        <v>2127</v>
      </c>
      <c r="L20" s="121">
        <v>2007</v>
      </c>
      <c r="M20" s="121"/>
      <c r="N20" s="121">
        <v>3663</v>
      </c>
      <c r="O20" s="121">
        <v>1804</v>
      </c>
      <c r="P20" s="121">
        <v>1859</v>
      </c>
      <c r="Q20" s="121"/>
      <c r="R20" s="121">
        <v>3787</v>
      </c>
      <c r="S20" s="121">
        <v>1725</v>
      </c>
      <c r="T20" s="121">
        <v>2062</v>
      </c>
      <c r="U20" s="121"/>
      <c r="V20" s="121">
        <v>3213</v>
      </c>
      <c r="W20" s="121">
        <v>1569</v>
      </c>
      <c r="X20" s="121">
        <v>1644</v>
      </c>
      <c r="Y20" s="121"/>
      <c r="Z20" s="121">
        <v>1157</v>
      </c>
      <c r="AA20" s="37">
        <v>484</v>
      </c>
      <c r="AB20" s="37">
        <v>673</v>
      </c>
    </row>
    <row r="21" spans="1:28" ht="15.95" customHeight="1" x14ac:dyDescent="0.25">
      <c r="A21" s="53" t="s">
        <v>57</v>
      </c>
      <c r="B21" s="121">
        <v>6136</v>
      </c>
      <c r="C21" s="121">
        <v>2962</v>
      </c>
      <c r="D21" s="121">
        <v>3174</v>
      </c>
      <c r="E21" s="121"/>
      <c r="F21" s="121">
        <v>1358</v>
      </c>
      <c r="G21" s="37">
        <v>667</v>
      </c>
      <c r="H21" s="37">
        <v>691</v>
      </c>
      <c r="I21" s="121"/>
      <c r="J21" s="121">
        <v>1268</v>
      </c>
      <c r="K21" s="37">
        <v>650</v>
      </c>
      <c r="L21" s="37">
        <v>618</v>
      </c>
      <c r="M21" s="121"/>
      <c r="N21" s="121">
        <v>1133</v>
      </c>
      <c r="O21" s="37">
        <v>553</v>
      </c>
      <c r="P21" s="37">
        <v>580</v>
      </c>
      <c r="Q21" s="121"/>
      <c r="R21" s="121">
        <v>1081</v>
      </c>
      <c r="S21" s="37">
        <v>499</v>
      </c>
      <c r="T21" s="37">
        <v>582</v>
      </c>
      <c r="U21" s="121"/>
      <c r="V21" s="121">
        <v>1069</v>
      </c>
      <c r="W21" s="37">
        <v>497</v>
      </c>
      <c r="X21" s="37">
        <v>572</v>
      </c>
      <c r="Y21" s="121"/>
      <c r="Z21" s="37">
        <v>227</v>
      </c>
      <c r="AA21" s="37">
        <v>96</v>
      </c>
      <c r="AB21" s="37">
        <v>131</v>
      </c>
    </row>
    <row r="22" spans="1:28" ht="15.95" customHeight="1" x14ac:dyDescent="0.25">
      <c r="A22" s="56" t="s">
        <v>58</v>
      </c>
      <c r="B22" s="121">
        <v>34415</v>
      </c>
      <c r="C22" s="121">
        <v>17082</v>
      </c>
      <c r="D22" s="121">
        <v>17333</v>
      </c>
      <c r="E22" s="121"/>
      <c r="F22" s="121">
        <v>6483</v>
      </c>
      <c r="G22" s="121">
        <v>3247</v>
      </c>
      <c r="H22" s="121">
        <v>3236</v>
      </c>
      <c r="I22" s="121"/>
      <c r="J22" s="121">
        <v>6831</v>
      </c>
      <c r="K22" s="121">
        <v>3506</v>
      </c>
      <c r="L22" s="121">
        <v>3325</v>
      </c>
      <c r="M22" s="121"/>
      <c r="N22" s="121">
        <v>6409</v>
      </c>
      <c r="O22" s="121">
        <v>3219</v>
      </c>
      <c r="P22" s="121">
        <v>3190</v>
      </c>
      <c r="Q22" s="121"/>
      <c r="R22" s="121">
        <v>6776</v>
      </c>
      <c r="S22" s="121">
        <v>3369</v>
      </c>
      <c r="T22" s="121">
        <v>3407</v>
      </c>
      <c r="U22" s="121"/>
      <c r="V22" s="121">
        <v>6370</v>
      </c>
      <c r="W22" s="121">
        <v>3036</v>
      </c>
      <c r="X22" s="121">
        <v>3334</v>
      </c>
      <c r="Y22" s="121"/>
      <c r="Z22" s="121">
        <v>1546</v>
      </c>
      <c r="AA22" s="37">
        <v>705</v>
      </c>
      <c r="AB22" s="37">
        <v>841</v>
      </c>
    </row>
    <row r="23" spans="1:28" ht="15.95" customHeight="1" x14ac:dyDescent="0.25">
      <c r="A23" s="53" t="s">
        <v>59</v>
      </c>
      <c r="B23" s="121">
        <v>8094</v>
      </c>
      <c r="C23" s="121">
        <v>4048</v>
      </c>
      <c r="D23" s="121">
        <v>4046</v>
      </c>
      <c r="E23" s="121"/>
      <c r="F23" s="121">
        <v>1630</v>
      </c>
      <c r="G23" s="37">
        <v>827</v>
      </c>
      <c r="H23" s="37">
        <v>803</v>
      </c>
      <c r="I23" s="121"/>
      <c r="J23" s="121">
        <v>1673</v>
      </c>
      <c r="K23" s="37">
        <v>810</v>
      </c>
      <c r="L23" s="37">
        <v>863</v>
      </c>
      <c r="M23" s="121"/>
      <c r="N23" s="121">
        <v>1496</v>
      </c>
      <c r="O23" s="37">
        <v>788</v>
      </c>
      <c r="P23" s="37">
        <v>708</v>
      </c>
      <c r="Q23" s="121"/>
      <c r="R23" s="121">
        <v>1637</v>
      </c>
      <c r="S23" s="37">
        <v>812</v>
      </c>
      <c r="T23" s="37">
        <v>825</v>
      </c>
      <c r="U23" s="121"/>
      <c r="V23" s="121">
        <v>1504</v>
      </c>
      <c r="W23" s="37">
        <v>745</v>
      </c>
      <c r="X23" s="37">
        <v>759</v>
      </c>
      <c r="Y23" s="121"/>
      <c r="Z23" s="37">
        <v>154</v>
      </c>
      <c r="AA23" s="37">
        <v>66</v>
      </c>
      <c r="AB23" s="37">
        <v>88</v>
      </c>
    </row>
    <row r="24" spans="1:28" ht="15.95" customHeight="1" x14ac:dyDescent="0.25">
      <c r="A24" s="53" t="s">
        <v>60</v>
      </c>
      <c r="B24" s="121">
        <v>32020</v>
      </c>
      <c r="C24" s="121">
        <v>15816</v>
      </c>
      <c r="D24" s="121">
        <v>16204</v>
      </c>
      <c r="E24" s="121"/>
      <c r="F24" s="121">
        <v>5880</v>
      </c>
      <c r="G24" s="121">
        <v>2920</v>
      </c>
      <c r="H24" s="121">
        <v>2960</v>
      </c>
      <c r="I24" s="121"/>
      <c r="J24" s="121">
        <v>6250</v>
      </c>
      <c r="K24" s="121">
        <v>3138</v>
      </c>
      <c r="L24" s="121">
        <v>3112</v>
      </c>
      <c r="M24" s="121"/>
      <c r="N24" s="121">
        <v>6165</v>
      </c>
      <c r="O24" s="121">
        <v>3117</v>
      </c>
      <c r="P24" s="121">
        <v>3048</v>
      </c>
      <c r="Q24" s="121"/>
      <c r="R24" s="121">
        <v>6253</v>
      </c>
      <c r="S24" s="121">
        <v>3053</v>
      </c>
      <c r="T24" s="121">
        <v>3200</v>
      </c>
      <c r="U24" s="121"/>
      <c r="V24" s="121">
        <v>5888</v>
      </c>
      <c r="W24" s="121">
        <v>2876</v>
      </c>
      <c r="X24" s="121">
        <v>3012</v>
      </c>
      <c r="Y24" s="121"/>
      <c r="Z24" s="121">
        <v>1584</v>
      </c>
      <c r="AA24" s="37">
        <v>712</v>
      </c>
      <c r="AB24" s="37">
        <v>872</v>
      </c>
    </row>
    <row r="25" spans="1:28" ht="15.95" customHeight="1" x14ac:dyDescent="0.25">
      <c r="A25" s="53" t="s">
        <v>114</v>
      </c>
      <c r="B25" s="121">
        <v>7199</v>
      </c>
      <c r="C25" s="121">
        <v>3423</v>
      </c>
      <c r="D25" s="121">
        <v>3776</v>
      </c>
      <c r="E25" s="121"/>
      <c r="F25" s="121">
        <v>1447</v>
      </c>
      <c r="G25" s="37">
        <v>672</v>
      </c>
      <c r="H25" s="37">
        <v>775</v>
      </c>
      <c r="I25" s="121"/>
      <c r="J25" s="121">
        <v>1473</v>
      </c>
      <c r="K25" s="37">
        <v>712</v>
      </c>
      <c r="L25" s="37">
        <v>761</v>
      </c>
      <c r="M25" s="121"/>
      <c r="N25" s="121">
        <v>1360</v>
      </c>
      <c r="O25" s="37">
        <v>669</v>
      </c>
      <c r="P25" s="37">
        <v>691</v>
      </c>
      <c r="Q25" s="121"/>
      <c r="R25" s="121">
        <v>1458</v>
      </c>
      <c r="S25" s="37">
        <v>678</v>
      </c>
      <c r="T25" s="37">
        <v>780</v>
      </c>
      <c r="U25" s="121"/>
      <c r="V25" s="121">
        <v>1312</v>
      </c>
      <c r="W25" s="37">
        <v>626</v>
      </c>
      <c r="X25" s="37">
        <v>686</v>
      </c>
      <c r="Y25" s="121"/>
      <c r="Z25" s="37">
        <v>149</v>
      </c>
      <c r="AA25" s="37">
        <v>66</v>
      </c>
      <c r="AB25" s="37">
        <v>83</v>
      </c>
    </row>
    <row r="26" spans="1:28" ht="15.95" customHeight="1" x14ac:dyDescent="0.25">
      <c r="A26" s="53" t="s">
        <v>62</v>
      </c>
      <c r="B26" s="121">
        <v>12183</v>
      </c>
      <c r="C26" s="121">
        <v>5781</v>
      </c>
      <c r="D26" s="121">
        <v>6402</v>
      </c>
      <c r="E26" s="121"/>
      <c r="F26" s="121">
        <v>2526</v>
      </c>
      <c r="G26" s="121">
        <v>1224</v>
      </c>
      <c r="H26" s="37">
        <v>1302</v>
      </c>
      <c r="I26" s="121"/>
      <c r="J26" s="121">
        <v>2504</v>
      </c>
      <c r="K26" s="121">
        <v>1222</v>
      </c>
      <c r="L26" s="121">
        <v>1282</v>
      </c>
      <c r="M26" s="121"/>
      <c r="N26" s="121">
        <v>2192</v>
      </c>
      <c r="O26" s="121">
        <v>1043</v>
      </c>
      <c r="P26" s="121">
        <v>1149</v>
      </c>
      <c r="Q26" s="121"/>
      <c r="R26" s="121">
        <v>2359</v>
      </c>
      <c r="S26" s="121">
        <v>1099</v>
      </c>
      <c r="T26" s="37">
        <v>1260</v>
      </c>
      <c r="U26" s="121"/>
      <c r="V26" s="121">
        <v>2187</v>
      </c>
      <c r="W26" s="121">
        <v>1002</v>
      </c>
      <c r="X26" s="121">
        <v>1185</v>
      </c>
      <c r="Y26" s="121"/>
      <c r="Z26" s="37">
        <v>415</v>
      </c>
      <c r="AA26" s="37">
        <v>191</v>
      </c>
      <c r="AB26" s="37">
        <v>224</v>
      </c>
    </row>
    <row r="27" spans="1:28" ht="15.95" customHeight="1" x14ac:dyDescent="0.25">
      <c r="A27" s="53" t="s">
        <v>63</v>
      </c>
      <c r="B27" s="121">
        <v>7061</v>
      </c>
      <c r="C27" s="121">
        <v>3435</v>
      </c>
      <c r="D27" s="121">
        <v>3626</v>
      </c>
      <c r="E27" s="121"/>
      <c r="F27" s="121">
        <v>1202</v>
      </c>
      <c r="G27" s="37">
        <v>606</v>
      </c>
      <c r="H27" s="37">
        <v>596</v>
      </c>
      <c r="I27" s="121"/>
      <c r="J27" s="121">
        <v>1174</v>
      </c>
      <c r="K27" s="37">
        <v>607</v>
      </c>
      <c r="L27" s="37">
        <v>567</v>
      </c>
      <c r="M27" s="121"/>
      <c r="N27" s="121">
        <v>1131</v>
      </c>
      <c r="O27" s="37">
        <v>586</v>
      </c>
      <c r="P27" s="37">
        <v>545</v>
      </c>
      <c r="Q27" s="121"/>
      <c r="R27" s="121">
        <v>1616</v>
      </c>
      <c r="S27" s="37">
        <v>713</v>
      </c>
      <c r="T27" s="37">
        <v>903</v>
      </c>
      <c r="U27" s="121"/>
      <c r="V27" s="121">
        <v>1349</v>
      </c>
      <c r="W27" s="37">
        <v>654</v>
      </c>
      <c r="X27" s="37">
        <v>695</v>
      </c>
      <c r="Y27" s="121"/>
      <c r="Z27" s="37">
        <v>589</v>
      </c>
      <c r="AA27" s="37">
        <v>269</v>
      </c>
      <c r="AB27" s="37">
        <v>320</v>
      </c>
    </row>
    <row r="28" spans="1:28" ht="15.95" customHeight="1" x14ac:dyDescent="0.25">
      <c r="A28" s="53" t="s">
        <v>64</v>
      </c>
      <c r="B28" s="121">
        <v>9505</v>
      </c>
      <c r="C28" s="121">
        <v>4571</v>
      </c>
      <c r="D28" s="121">
        <v>4934</v>
      </c>
      <c r="E28" s="121"/>
      <c r="F28" s="121">
        <v>1790</v>
      </c>
      <c r="G28" s="37">
        <v>892</v>
      </c>
      <c r="H28" s="37">
        <v>898</v>
      </c>
      <c r="I28" s="121"/>
      <c r="J28" s="121">
        <v>1786</v>
      </c>
      <c r="K28" s="37">
        <v>906</v>
      </c>
      <c r="L28" s="37">
        <v>880</v>
      </c>
      <c r="M28" s="121"/>
      <c r="N28" s="121">
        <v>1583</v>
      </c>
      <c r="O28" s="37">
        <v>806</v>
      </c>
      <c r="P28" s="37">
        <v>777</v>
      </c>
      <c r="Q28" s="121"/>
      <c r="R28" s="121">
        <v>1973</v>
      </c>
      <c r="S28" s="37">
        <v>898</v>
      </c>
      <c r="T28" s="37">
        <v>1075</v>
      </c>
      <c r="U28" s="121"/>
      <c r="V28" s="121">
        <v>1704</v>
      </c>
      <c r="W28" s="37">
        <v>786</v>
      </c>
      <c r="X28" s="37">
        <v>918</v>
      </c>
      <c r="Y28" s="121"/>
      <c r="Z28" s="37">
        <v>669</v>
      </c>
      <c r="AA28" s="37">
        <v>283</v>
      </c>
      <c r="AB28" s="37">
        <v>386</v>
      </c>
    </row>
    <row r="29" spans="1:28" ht="15.95" customHeight="1" x14ac:dyDescent="0.25">
      <c r="A29" s="53" t="s">
        <v>65</v>
      </c>
      <c r="B29" s="121">
        <v>6094</v>
      </c>
      <c r="C29" s="121">
        <v>3041</v>
      </c>
      <c r="D29" s="121">
        <v>3053</v>
      </c>
      <c r="E29" s="121"/>
      <c r="F29" s="121">
        <v>1166</v>
      </c>
      <c r="G29" s="37">
        <v>606</v>
      </c>
      <c r="H29" s="37">
        <v>560</v>
      </c>
      <c r="I29" s="121"/>
      <c r="J29" s="121">
        <v>1176</v>
      </c>
      <c r="K29" s="37">
        <v>625</v>
      </c>
      <c r="L29" s="37">
        <v>551</v>
      </c>
      <c r="M29" s="121"/>
      <c r="N29" s="121">
        <v>1076</v>
      </c>
      <c r="O29" s="37">
        <v>552</v>
      </c>
      <c r="P29" s="37">
        <v>524</v>
      </c>
      <c r="Q29" s="121"/>
      <c r="R29" s="121">
        <v>1201</v>
      </c>
      <c r="S29" s="37">
        <v>595</v>
      </c>
      <c r="T29" s="37">
        <v>606</v>
      </c>
      <c r="U29" s="121"/>
      <c r="V29" s="121">
        <v>1196</v>
      </c>
      <c r="W29" s="37">
        <v>538</v>
      </c>
      <c r="X29" s="37">
        <v>658</v>
      </c>
      <c r="Y29" s="121"/>
      <c r="Z29" s="37">
        <v>279</v>
      </c>
      <c r="AA29" s="37">
        <v>125</v>
      </c>
      <c r="AB29" s="37">
        <v>154</v>
      </c>
    </row>
    <row r="30" spans="1:28" ht="15.95" customHeight="1" x14ac:dyDescent="0.25">
      <c r="A30" s="53" t="s">
        <v>66</v>
      </c>
      <c r="B30" s="121">
        <v>12118</v>
      </c>
      <c r="C30" s="121">
        <v>6085</v>
      </c>
      <c r="D30" s="121">
        <v>6033</v>
      </c>
      <c r="E30" s="121"/>
      <c r="F30" s="121">
        <v>2537</v>
      </c>
      <c r="G30" s="121">
        <v>1279</v>
      </c>
      <c r="H30" s="121">
        <v>1258</v>
      </c>
      <c r="I30" s="121"/>
      <c r="J30" s="121">
        <v>2349</v>
      </c>
      <c r="K30" s="121">
        <v>1231</v>
      </c>
      <c r="L30" s="121">
        <v>1118</v>
      </c>
      <c r="M30" s="121"/>
      <c r="N30" s="121">
        <v>2204</v>
      </c>
      <c r="O30" s="121">
        <v>1106</v>
      </c>
      <c r="P30" s="121">
        <v>1098</v>
      </c>
      <c r="Q30" s="121"/>
      <c r="R30" s="121">
        <v>2360</v>
      </c>
      <c r="S30" s="121">
        <v>1153</v>
      </c>
      <c r="T30" s="121">
        <v>1207</v>
      </c>
      <c r="U30" s="121"/>
      <c r="V30" s="121">
        <v>2292</v>
      </c>
      <c r="W30" s="121">
        <v>1135</v>
      </c>
      <c r="X30" s="121">
        <v>1157</v>
      </c>
      <c r="Y30" s="121"/>
      <c r="Z30" s="37">
        <v>376</v>
      </c>
      <c r="AA30" s="37">
        <v>181</v>
      </c>
      <c r="AB30" s="37">
        <v>195</v>
      </c>
    </row>
    <row r="31" spans="1:28" ht="15.95" customHeight="1" x14ac:dyDescent="0.25">
      <c r="A31" s="53" t="s">
        <v>67</v>
      </c>
      <c r="B31" s="121">
        <v>14494</v>
      </c>
      <c r="C31" s="121">
        <v>7012</v>
      </c>
      <c r="D31" s="121">
        <v>7482</v>
      </c>
      <c r="E31" s="121"/>
      <c r="F31" s="121">
        <v>2642</v>
      </c>
      <c r="G31" s="121">
        <v>1323</v>
      </c>
      <c r="H31" s="121">
        <v>1319</v>
      </c>
      <c r="I31" s="121"/>
      <c r="J31" s="121">
        <v>2633</v>
      </c>
      <c r="K31" s="121">
        <v>1332</v>
      </c>
      <c r="L31" s="121">
        <v>1301</v>
      </c>
      <c r="M31" s="121"/>
      <c r="N31" s="121">
        <v>2593</v>
      </c>
      <c r="O31" s="121">
        <v>1236</v>
      </c>
      <c r="P31" s="121">
        <v>1357</v>
      </c>
      <c r="Q31" s="121"/>
      <c r="R31" s="121">
        <v>3020</v>
      </c>
      <c r="S31" s="121">
        <v>1467</v>
      </c>
      <c r="T31" s="121">
        <v>1553</v>
      </c>
      <c r="U31" s="121"/>
      <c r="V31" s="121">
        <v>2794</v>
      </c>
      <c r="W31" s="121">
        <v>1308</v>
      </c>
      <c r="X31" s="121">
        <v>1486</v>
      </c>
      <c r="Y31" s="121"/>
      <c r="Z31" s="37">
        <v>812</v>
      </c>
      <c r="AA31" s="37">
        <v>346</v>
      </c>
      <c r="AB31" s="37">
        <v>466</v>
      </c>
    </row>
    <row r="32" spans="1:28" ht="15.95" customHeight="1" x14ac:dyDescent="0.25">
      <c r="A32" s="53" t="s">
        <v>68</v>
      </c>
      <c r="B32" s="121">
        <v>8529</v>
      </c>
      <c r="C32" s="121">
        <v>4030</v>
      </c>
      <c r="D32" s="121">
        <v>4499</v>
      </c>
      <c r="E32" s="121"/>
      <c r="F32" s="121">
        <v>1533</v>
      </c>
      <c r="G32" s="37">
        <v>774</v>
      </c>
      <c r="H32" s="37">
        <v>759</v>
      </c>
      <c r="I32" s="121"/>
      <c r="J32" s="121">
        <v>1627</v>
      </c>
      <c r="K32" s="37">
        <v>816</v>
      </c>
      <c r="L32" s="37">
        <v>811</v>
      </c>
      <c r="M32" s="121"/>
      <c r="N32" s="121">
        <v>1447</v>
      </c>
      <c r="O32" s="37">
        <v>701</v>
      </c>
      <c r="P32" s="37">
        <v>746</v>
      </c>
      <c r="Q32" s="121"/>
      <c r="R32" s="121">
        <v>1845</v>
      </c>
      <c r="S32" s="37">
        <v>807</v>
      </c>
      <c r="T32" s="37">
        <v>1038</v>
      </c>
      <c r="U32" s="121"/>
      <c r="V32" s="121">
        <v>1510</v>
      </c>
      <c r="W32" s="37">
        <v>668</v>
      </c>
      <c r="X32" s="37">
        <v>842</v>
      </c>
      <c r="Y32" s="121"/>
      <c r="Z32" s="37">
        <v>567</v>
      </c>
      <c r="AA32" s="37">
        <v>264</v>
      </c>
      <c r="AB32" s="37">
        <v>303</v>
      </c>
    </row>
    <row r="33" spans="1:28" ht="15.95" customHeight="1" x14ac:dyDescent="0.25">
      <c r="A33" s="53" t="s">
        <v>469</v>
      </c>
      <c r="B33" s="121">
        <v>8060</v>
      </c>
      <c r="C33" s="121">
        <v>3937</v>
      </c>
      <c r="D33" s="121">
        <v>4123</v>
      </c>
      <c r="E33" s="121"/>
      <c r="F33" s="121">
        <v>1517</v>
      </c>
      <c r="G33" s="37">
        <v>742</v>
      </c>
      <c r="H33" s="37">
        <v>775</v>
      </c>
      <c r="I33" s="121"/>
      <c r="J33" s="121">
        <v>1531</v>
      </c>
      <c r="K33" s="37">
        <v>788</v>
      </c>
      <c r="L33" s="37">
        <v>743</v>
      </c>
      <c r="M33" s="121"/>
      <c r="N33" s="121">
        <v>1455</v>
      </c>
      <c r="O33" s="37">
        <v>748</v>
      </c>
      <c r="P33" s="37">
        <v>707</v>
      </c>
      <c r="Q33" s="121"/>
      <c r="R33" s="121">
        <v>1729</v>
      </c>
      <c r="S33" s="37">
        <v>847</v>
      </c>
      <c r="T33" s="37">
        <v>882</v>
      </c>
      <c r="U33" s="121"/>
      <c r="V33" s="121">
        <v>1515</v>
      </c>
      <c r="W33" s="37">
        <v>678</v>
      </c>
      <c r="X33" s="37">
        <v>837</v>
      </c>
      <c r="Y33" s="121"/>
      <c r="Z33" s="37">
        <v>313</v>
      </c>
      <c r="AA33" s="37">
        <v>134</v>
      </c>
      <c r="AB33" s="37">
        <v>179</v>
      </c>
    </row>
    <row r="34" spans="1:28" ht="15.95" customHeight="1" x14ac:dyDescent="0.25">
      <c r="A34" s="53" t="s">
        <v>69</v>
      </c>
      <c r="B34" s="121">
        <v>2836</v>
      </c>
      <c r="C34" s="121">
        <v>1395</v>
      </c>
      <c r="D34" s="121">
        <v>1441</v>
      </c>
      <c r="E34" s="121"/>
      <c r="F34" s="37">
        <v>529</v>
      </c>
      <c r="G34" s="37">
        <v>276</v>
      </c>
      <c r="H34" s="37">
        <v>253</v>
      </c>
      <c r="I34" s="37"/>
      <c r="J34" s="37">
        <v>539</v>
      </c>
      <c r="K34" s="37">
        <v>302</v>
      </c>
      <c r="L34" s="37">
        <v>237</v>
      </c>
      <c r="M34" s="37"/>
      <c r="N34" s="37">
        <v>431</v>
      </c>
      <c r="O34" s="37">
        <v>221</v>
      </c>
      <c r="P34" s="37">
        <v>210</v>
      </c>
      <c r="Q34" s="37"/>
      <c r="R34" s="37">
        <v>648</v>
      </c>
      <c r="S34" s="37">
        <v>300</v>
      </c>
      <c r="T34" s="37">
        <v>348</v>
      </c>
      <c r="U34" s="37"/>
      <c r="V34" s="37">
        <v>471</v>
      </c>
      <c r="W34" s="37">
        <v>208</v>
      </c>
      <c r="X34" s="37">
        <v>263</v>
      </c>
      <c r="Y34" s="37"/>
      <c r="Z34" s="37">
        <v>218</v>
      </c>
      <c r="AA34" s="37">
        <v>88</v>
      </c>
      <c r="AB34" s="37">
        <v>130</v>
      </c>
    </row>
    <row r="35" spans="1:28" ht="15.95" customHeight="1" x14ac:dyDescent="0.25">
      <c r="A35" s="53" t="s">
        <v>70</v>
      </c>
      <c r="B35" s="121">
        <v>20662</v>
      </c>
      <c r="C35" s="121">
        <v>9943</v>
      </c>
      <c r="D35" s="121">
        <v>10719</v>
      </c>
      <c r="E35" s="121"/>
      <c r="F35" s="121">
        <v>4083</v>
      </c>
      <c r="G35" s="121">
        <v>2086</v>
      </c>
      <c r="H35" s="121">
        <v>1997</v>
      </c>
      <c r="I35" s="121"/>
      <c r="J35" s="121">
        <v>4021</v>
      </c>
      <c r="K35" s="121">
        <v>2022</v>
      </c>
      <c r="L35" s="121">
        <v>1999</v>
      </c>
      <c r="M35" s="121"/>
      <c r="N35" s="121">
        <v>3754</v>
      </c>
      <c r="O35" s="121">
        <v>1869</v>
      </c>
      <c r="P35" s="121">
        <v>1885</v>
      </c>
      <c r="Q35" s="121"/>
      <c r="R35" s="121">
        <v>4144</v>
      </c>
      <c r="S35" s="121">
        <v>1861</v>
      </c>
      <c r="T35" s="121">
        <v>2283</v>
      </c>
      <c r="U35" s="121"/>
      <c r="V35" s="121">
        <v>3854</v>
      </c>
      <c r="W35" s="121">
        <v>1759</v>
      </c>
      <c r="X35" s="121">
        <v>2095</v>
      </c>
      <c r="Y35" s="121"/>
      <c r="Z35" s="37">
        <v>806</v>
      </c>
      <c r="AA35" s="37">
        <v>346</v>
      </c>
      <c r="AB35" s="37">
        <v>460</v>
      </c>
    </row>
    <row r="36" spans="1:28" ht="15.95" customHeight="1" x14ac:dyDescent="0.25">
      <c r="A36" s="53" t="s">
        <v>71</v>
      </c>
      <c r="B36" s="121">
        <v>17377</v>
      </c>
      <c r="C36" s="121">
        <v>8505</v>
      </c>
      <c r="D36" s="121">
        <v>8872</v>
      </c>
      <c r="E36" s="121"/>
      <c r="F36" s="121">
        <v>3621</v>
      </c>
      <c r="G36" s="121">
        <v>1824</v>
      </c>
      <c r="H36" s="121">
        <v>1797</v>
      </c>
      <c r="I36" s="121"/>
      <c r="J36" s="121">
        <v>3487</v>
      </c>
      <c r="K36" s="121">
        <v>1769</v>
      </c>
      <c r="L36" s="121">
        <v>1718</v>
      </c>
      <c r="M36" s="121"/>
      <c r="N36" s="121">
        <v>3085</v>
      </c>
      <c r="O36" s="121">
        <v>1526</v>
      </c>
      <c r="P36" s="121">
        <v>1559</v>
      </c>
      <c r="Q36" s="121"/>
      <c r="R36" s="121">
        <v>3385</v>
      </c>
      <c r="S36" s="121">
        <v>1593</v>
      </c>
      <c r="T36" s="121">
        <v>1792</v>
      </c>
      <c r="U36" s="121"/>
      <c r="V36" s="121">
        <v>3175</v>
      </c>
      <c r="W36" s="121">
        <v>1499</v>
      </c>
      <c r="X36" s="121">
        <v>1676</v>
      </c>
      <c r="Y36" s="121"/>
      <c r="Z36" s="37">
        <v>624</v>
      </c>
      <c r="AA36" s="37">
        <v>294</v>
      </c>
      <c r="AB36" s="37">
        <v>330</v>
      </c>
    </row>
    <row r="37" spans="1:28" ht="15.95" customHeight="1" thickBot="1" x14ac:dyDescent="0.3">
      <c r="A37" s="49" t="s">
        <v>72</v>
      </c>
      <c r="B37" s="121">
        <v>3044</v>
      </c>
      <c r="C37" s="121">
        <v>1540</v>
      </c>
      <c r="D37" s="121">
        <v>1504</v>
      </c>
      <c r="E37" s="121"/>
      <c r="F37" s="37">
        <v>662</v>
      </c>
      <c r="G37" s="37">
        <v>314</v>
      </c>
      <c r="H37" s="37">
        <v>348</v>
      </c>
      <c r="I37" s="37"/>
      <c r="J37" s="37">
        <v>706</v>
      </c>
      <c r="K37" s="37">
        <v>367</v>
      </c>
      <c r="L37" s="37">
        <v>339</v>
      </c>
      <c r="M37" s="37"/>
      <c r="N37" s="37">
        <v>567</v>
      </c>
      <c r="O37" s="37">
        <v>285</v>
      </c>
      <c r="P37" s="37">
        <v>282</v>
      </c>
      <c r="Q37" s="37"/>
      <c r="R37" s="37">
        <v>559</v>
      </c>
      <c r="S37" s="37">
        <v>299</v>
      </c>
      <c r="T37" s="37">
        <v>260</v>
      </c>
      <c r="U37" s="37"/>
      <c r="V37" s="37">
        <v>403</v>
      </c>
      <c r="W37" s="37">
        <v>198</v>
      </c>
      <c r="X37" s="37">
        <v>205</v>
      </c>
      <c r="Y37" s="37"/>
      <c r="Z37" s="37">
        <v>147</v>
      </c>
      <c r="AA37" s="37">
        <v>77</v>
      </c>
      <c r="AB37" s="37">
        <v>70</v>
      </c>
    </row>
    <row r="38" spans="1:28" ht="15" customHeight="1" x14ac:dyDescent="0.25">
      <c r="A38" s="257" t="s">
        <v>565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572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5:AB5"/>
    <mergeCell ref="A39:AB39"/>
    <mergeCell ref="A40:AB40"/>
    <mergeCell ref="A7:A8"/>
    <mergeCell ref="B7:D7"/>
    <mergeCell ref="F7:H7"/>
    <mergeCell ref="J7:L7"/>
    <mergeCell ref="N7:P7"/>
    <mergeCell ref="R7:T7"/>
    <mergeCell ref="V7:X7"/>
    <mergeCell ref="Z7:AB7"/>
    <mergeCell ref="A38:AB38"/>
    <mergeCell ref="A1:AB1"/>
    <mergeCell ref="A2:AB2"/>
    <mergeCell ref="A3:AB3"/>
    <mergeCell ref="A4:AB4"/>
    <mergeCell ref="AC2:AD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214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90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193</v>
      </c>
      <c r="B9" s="120">
        <f>+F9+J9+N9+R9+V9+Z9</f>
        <v>298843</v>
      </c>
      <c r="C9" s="120">
        <f>+G9+K9+O9+S9+W9+AA9</f>
        <v>139582</v>
      </c>
      <c r="D9" s="120">
        <f>+H9+L9+P9+T9+X9+AB9</f>
        <v>159261</v>
      </c>
      <c r="E9" s="120"/>
      <c r="F9" s="120">
        <f>SUM(F11:F37)</f>
        <v>55602</v>
      </c>
      <c r="G9" s="120">
        <f>SUM(G11:G37)</f>
        <v>26928</v>
      </c>
      <c r="H9" s="120">
        <f>SUM(H11:H37)</f>
        <v>28674</v>
      </c>
      <c r="I9" s="120"/>
      <c r="J9" s="120">
        <f>SUM(J11:J37)</f>
        <v>53755</v>
      </c>
      <c r="K9" s="120">
        <f>SUM(K11:K37)</f>
        <v>25999</v>
      </c>
      <c r="L9" s="120">
        <f>SUM(L11:L37)</f>
        <v>27756</v>
      </c>
      <c r="M9" s="120"/>
      <c r="N9" s="120">
        <f>SUM(N11:N37)</f>
        <v>56951</v>
      </c>
      <c r="O9" s="120">
        <f>SUM(O11:O37)</f>
        <v>27203</v>
      </c>
      <c r="P9" s="120">
        <f>SUM(P11:P37)</f>
        <v>29748</v>
      </c>
      <c r="Q9" s="120"/>
      <c r="R9" s="120">
        <f>SUM(R11:R37)</f>
        <v>55700</v>
      </c>
      <c r="S9" s="120">
        <f>SUM(S11:S37)</f>
        <v>24883</v>
      </c>
      <c r="T9" s="120">
        <f>SUM(T11:T37)</f>
        <v>30817</v>
      </c>
      <c r="U9" s="120"/>
      <c r="V9" s="120">
        <f>SUM(V11:V37)</f>
        <v>59130</v>
      </c>
      <c r="W9" s="120">
        <f>SUM(W11:W37)</f>
        <v>26795</v>
      </c>
      <c r="X9" s="120">
        <f>SUM(X11:X37)</f>
        <v>32335</v>
      </c>
      <c r="Y9" s="120"/>
      <c r="Z9" s="120">
        <f>SUM(Z11:Z37)</f>
        <v>17705</v>
      </c>
      <c r="AA9" s="120">
        <f>SUM(AA11:AA37)</f>
        <v>7774</v>
      </c>
      <c r="AB9" s="120">
        <f>SUM(AB11:AB37)</f>
        <v>9931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v>14506</v>
      </c>
      <c r="C11" s="121">
        <v>7036</v>
      </c>
      <c r="D11" s="121">
        <v>7470</v>
      </c>
      <c r="E11" s="121"/>
      <c r="F11" s="121">
        <v>2637</v>
      </c>
      <c r="G11" s="121">
        <v>1341</v>
      </c>
      <c r="H11" s="121">
        <v>1296</v>
      </c>
      <c r="I11" s="121"/>
      <c r="J11" s="121">
        <v>2381</v>
      </c>
      <c r="K11" s="121">
        <v>1177</v>
      </c>
      <c r="L11" s="121">
        <v>1204</v>
      </c>
      <c r="M11" s="121"/>
      <c r="N11" s="121">
        <v>2653</v>
      </c>
      <c r="O11" s="121">
        <v>1273</v>
      </c>
      <c r="P11" s="121">
        <v>1380</v>
      </c>
      <c r="Q11" s="121"/>
      <c r="R11" s="121">
        <v>2680</v>
      </c>
      <c r="S11" s="121">
        <v>1269</v>
      </c>
      <c r="T11" s="121">
        <v>1411</v>
      </c>
      <c r="U11" s="121"/>
      <c r="V11" s="121">
        <v>3170</v>
      </c>
      <c r="W11" s="121">
        <v>1518</v>
      </c>
      <c r="X11" s="121">
        <v>1652</v>
      </c>
      <c r="Y11" s="121"/>
      <c r="Z11" s="37">
        <v>985</v>
      </c>
      <c r="AA11" s="37">
        <v>458</v>
      </c>
      <c r="AB11" s="37">
        <v>527</v>
      </c>
    </row>
    <row r="12" spans="1:32" ht="15.95" customHeight="1" x14ac:dyDescent="0.25">
      <c r="A12" s="53" t="s">
        <v>48</v>
      </c>
      <c r="B12" s="121">
        <v>17707</v>
      </c>
      <c r="C12" s="121">
        <v>8481</v>
      </c>
      <c r="D12" s="121">
        <v>9226</v>
      </c>
      <c r="E12" s="121"/>
      <c r="F12" s="121">
        <v>3335</v>
      </c>
      <c r="G12" s="121">
        <v>1627</v>
      </c>
      <c r="H12" s="121">
        <v>1708</v>
      </c>
      <c r="I12" s="121"/>
      <c r="J12" s="121">
        <v>3252</v>
      </c>
      <c r="K12" s="121">
        <v>1626</v>
      </c>
      <c r="L12" s="121">
        <v>1626</v>
      </c>
      <c r="M12" s="121"/>
      <c r="N12" s="121">
        <v>3433</v>
      </c>
      <c r="O12" s="121">
        <v>1703</v>
      </c>
      <c r="P12" s="121">
        <v>1730</v>
      </c>
      <c r="Q12" s="121"/>
      <c r="R12" s="121">
        <v>3156</v>
      </c>
      <c r="S12" s="121">
        <v>1439</v>
      </c>
      <c r="T12" s="121">
        <v>1717</v>
      </c>
      <c r="U12" s="121"/>
      <c r="V12" s="121">
        <v>3734</v>
      </c>
      <c r="W12" s="121">
        <v>1756</v>
      </c>
      <c r="X12" s="121">
        <v>1978</v>
      </c>
      <c r="Y12" s="121"/>
      <c r="Z12" s="37">
        <v>797</v>
      </c>
      <c r="AA12" s="37">
        <v>330</v>
      </c>
      <c r="AB12" s="37">
        <v>467</v>
      </c>
    </row>
    <row r="13" spans="1:32" ht="15.95" customHeight="1" x14ac:dyDescent="0.25">
      <c r="A13" s="53" t="s">
        <v>49</v>
      </c>
      <c r="B13" s="121">
        <v>13211</v>
      </c>
      <c r="C13" s="121">
        <v>6167</v>
      </c>
      <c r="D13" s="121">
        <v>7044</v>
      </c>
      <c r="E13" s="121"/>
      <c r="F13" s="121">
        <v>2640</v>
      </c>
      <c r="G13" s="121">
        <v>1270</v>
      </c>
      <c r="H13" s="121">
        <v>1370</v>
      </c>
      <c r="I13" s="121"/>
      <c r="J13" s="121">
        <v>2431</v>
      </c>
      <c r="K13" s="121">
        <v>1187</v>
      </c>
      <c r="L13" s="121">
        <v>1244</v>
      </c>
      <c r="M13" s="121"/>
      <c r="N13" s="121">
        <v>2845</v>
      </c>
      <c r="O13" s="121">
        <v>1334</v>
      </c>
      <c r="P13" s="121">
        <v>1511</v>
      </c>
      <c r="Q13" s="121"/>
      <c r="R13" s="121">
        <v>2231</v>
      </c>
      <c r="S13" s="121">
        <v>1005</v>
      </c>
      <c r="T13" s="121">
        <v>1226</v>
      </c>
      <c r="U13" s="121"/>
      <c r="V13" s="121">
        <v>2509</v>
      </c>
      <c r="W13" s="121">
        <v>1166</v>
      </c>
      <c r="X13" s="121">
        <v>1343</v>
      </c>
      <c r="Y13" s="121"/>
      <c r="Z13" s="37">
        <v>555</v>
      </c>
      <c r="AA13" s="37">
        <v>205</v>
      </c>
      <c r="AB13" s="37">
        <v>350</v>
      </c>
    </row>
    <row r="14" spans="1:32" ht="15.95" customHeight="1" x14ac:dyDescent="0.25">
      <c r="A14" s="53" t="s">
        <v>50</v>
      </c>
      <c r="B14" s="121">
        <v>18491</v>
      </c>
      <c r="C14" s="121">
        <v>8445</v>
      </c>
      <c r="D14" s="121">
        <v>10046</v>
      </c>
      <c r="E14" s="121"/>
      <c r="F14" s="121">
        <v>3388</v>
      </c>
      <c r="G14" s="121">
        <v>1724</v>
      </c>
      <c r="H14" s="121">
        <v>1664</v>
      </c>
      <c r="I14" s="121"/>
      <c r="J14" s="121">
        <v>3075</v>
      </c>
      <c r="K14" s="121">
        <v>1431</v>
      </c>
      <c r="L14" s="121">
        <v>1644</v>
      </c>
      <c r="M14" s="121"/>
      <c r="N14" s="121">
        <v>3237</v>
      </c>
      <c r="O14" s="121">
        <v>1543</v>
      </c>
      <c r="P14" s="121">
        <v>1694</v>
      </c>
      <c r="Q14" s="121"/>
      <c r="R14" s="121">
        <v>3300</v>
      </c>
      <c r="S14" s="121">
        <v>1408</v>
      </c>
      <c r="T14" s="121">
        <v>1892</v>
      </c>
      <c r="U14" s="121"/>
      <c r="V14" s="121">
        <v>3644</v>
      </c>
      <c r="W14" s="121">
        <v>1559</v>
      </c>
      <c r="X14" s="121">
        <v>2085</v>
      </c>
      <c r="Y14" s="121"/>
      <c r="Z14" s="121">
        <v>1847</v>
      </c>
      <c r="AA14" s="37">
        <v>780</v>
      </c>
      <c r="AB14" s="121">
        <v>1067</v>
      </c>
    </row>
    <row r="15" spans="1:32" ht="15.95" customHeight="1" x14ac:dyDescent="0.25">
      <c r="A15" s="53" t="s">
        <v>51</v>
      </c>
      <c r="B15" s="121">
        <v>5241</v>
      </c>
      <c r="C15" s="121">
        <v>2555</v>
      </c>
      <c r="D15" s="121">
        <v>2686</v>
      </c>
      <c r="E15" s="121"/>
      <c r="F15" s="37">
        <v>936</v>
      </c>
      <c r="G15" s="37">
        <v>477</v>
      </c>
      <c r="H15" s="37">
        <v>459</v>
      </c>
      <c r="I15" s="121"/>
      <c r="J15" s="37">
        <v>833</v>
      </c>
      <c r="K15" s="37">
        <v>402</v>
      </c>
      <c r="L15" s="37">
        <v>431</v>
      </c>
      <c r="M15" s="121"/>
      <c r="N15" s="121">
        <v>1027</v>
      </c>
      <c r="O15" s="37">
        <v>499</v>
      </c>
      <c r="P15" s="37">
        <v>528</v>
      </c>
      <c r="Q15" s="121"/>
      <c r="R15" s="37">
        <v>946</v>
      </c>
      <c r="S15" s="37">
        <v>441</v>
      </c>
      <c r="T15" s="37">
        <v>505</v>
      </c>
      <c r="U15" s="121"/>
      <c r="V15" s="121">
        <v>1070</v>
      </c>
      <c r="W15" s="37">
        <v>527</v>
      </c>
      <c r="X15" s="37">
        <v>543</v>
      </c>
      <c r="Y15" s="121"/>
      <c r="Z15" s="37">
        <v>429</v>
      </c>
      <c r="AA15" s="37">
        <v>209</v>
      </c>
      <c r="AB15" s="37">
        <v>220</v>
      </c>
    </row>
    <row r="16" spans="1:32" ht="15.95" customHeight="1" x14ac:dyDescent="0.25">
      <c r="A16" s="53" t="s">
        <v>52</v>
      </c>
      <c r="B16" s="121">
        <v>11498</v>
      </c>
      <c r="C16" s="121">
        <v>5195</v>
      </c>
      <c r="D16" s="121">
        <v>6303</v>
      </c>
      <c r="E16" s="121"/>
      <c r="F16" s="121">
        <v>1811</v>
      </c>
      <c r="G16" s="37">
        <v>821</v>
      </c>
      <c r="H16" s="37">
        <v>990</v>
      </c>
      <c r="I16" s="121"/>
      <c r="J16" s="121">
        <v>2020</v>
      </c>
      <c r="K16" s="37">
        <v>958</v>
      </c>
      <c r="L16" s="121">
        <v>1062</v>
      </c>
      <c r="M16" s="121"/>
      <c r="N16" s="121">
        <v>2306</v>
      </c>
      <c r="O16" s="121">
        <v>1063</v>
      </c>
      <c r="P16" s="121">
        <v>1243</v>
      </c>
      <c r="Q16" s="121"/>
      <c r="R16" s="121">
        <v>2061</v>
      </c>
      <c r="S16" s="37">
        <v>860</v>
      </c>
      <c r="T16" s="121">
        <v>1201</v>
      </c>
      <c r="U16" s="121"/>
      <c r="V16" s="121">
        <v>2629</v>
      </c>
      <c r="W16" s="121">
        <v>1189</v>
      </c>
      <c r="X16" s="121">
        <v>1440</v>
      </c>
      <c r="Y16" s="121"/>
      <c r="Z16" s="37">
        <v>671</v>
      </c>
      <c r="AA16" s="37">
        <v>304</v>
      </c>
      <c r="AB16" s="37">
        <v>367</v>
      </c>
    </row>
    <row r="17" spans="1:28" ht="15.95" customHeight="1" x14ac:dyDescent="0.25">
      <c r="A17" s="53" t="s">
        <v>53</v>
      </c>
      <c r="B17" s="121">
        <v>2338</v>
      </c>
      <c r="C17" s="121">
        <v>1041</v>
      </c>
      <c r="D17" s="121">
        <v>1297</v>
      </c>
      <c r="E17" s="121"/>
      <c r="F17" s="37">
        <v>383</v>
      </c>
      <c r="G17" s="37">
        <v>181</v>
      </c>
      <c r="H17" s="37">
        <v>202</v>
      </c>
      <c r="I17" s="37"/>
      <c r="J17" s="37">
        <v>370</v>
      </c>
      <c r="K17" s="37">
        <v>205</v>
      </c>
      <c r="L17" s="37">
        <v>165</v>
      </c>
      <c r="M17" s="37"/>
      <c r="N17" s="37">
        <v>459</v>
      </c>
      <c r="O17" s="37">
        <v>222</v>
      </c>
      <c r="P17" s="37">
        <v>237</v>
      </c>
      <c r="Q17" s="37"/>
      <c r="R17" s="37">
        <v>450</v>
      </c>
      <c r="S17" s="37">
        <v>169</v>
      </c>
      <c r="T17" s="37">
        <v>281</v>
      </c>
      <c r="U17" s="37"/>
      <c r="V17" s="37">
        <v>466</v>
      </c>
      <c r="W17" s="37">
        <v>184</v>
      </c>
      <c r="X17" s="37">
        <v>282</v>
      </c>
      <c r="Y17" s="37"/>
      <c r="Z17" s="37">
        <v>210</v>
      </c>
      <c r="AA17" s="37">
        <v>80</v>
      </c>
      <c r="AB17" s="37">
        <v>130</v>
      </c>
    </row>
    <row r="18" spans="1:28" ht="15.95" customHeight="1" x14ac:dyDescent="0.25">
      <c r="A18" s="53" t="s">
        <v>54</v>
      </c>
      <c r="B18" s="121">
        <v>25648</v>
      </c>
      <c r="C18" s="121">
        <v>11979</v>
      </c>
      <c r="D18" s="121">
        <v>13669</v>
      </c>
      <c r="E18" s="121"/>
      <c r="F18" s="121">
        <v>4471</v>
      </c>
      <c r="G18" s="121">
        <v>2123</v>
      </c>
      <c r="H18" s="121">
        <v>2348</v>
      </c>
      <c r="I18" s="121"/>
      <c r="J18" s="121">
        <v>4364</v>
      </c>
      <c r="K18" s="121">
        <v>2075</v>
      </c>
      <c r="L18" s="121">
        <v>2289</v>
      </c>
      <c r="M18" s="121"/>
      <c r="N18" s="121">
        <v>5144</v>
      </c>
      <c r="O18" s="121">
        <v>2436</v>
      </c>
      <c r="P18" s="121">
        <v>2708</v>
      </c>
      <c r="Q18" s="121"/>
      <c r="R18" s="121">
        <v>4907</v>
      </c>
      <c r="S18" s="121">
        <v>2229</v>
      </c>
      <c r="T18" s="121">
        <v>2678</v>
      </c>
      <c r="U18" s="121"/>
      <c r="V18" s="121">
        <v>5059</v>
      </c>
      <c r="W18" s="121">
        <v>2330</v>
      </c>
      <c r="X18" s="121">
        <v>2729</v>
      </c>
      <c r="Y18" s="121"/>
      <c r="Z18" s="121">
        <v>1703</v>
      </c>
      <c r="AA18" s="37">
        <v>786</v>
      </c>
      <c r="AB18" s="37">
        <v>917</v>
      </c>
    </row>
    <row r="19" spans="1:28" ht="15.95" customHeight="1" x14ac:dyDescent="0.25">
      <c r="A19" s="53" t="s">
        <v>55</v>
      </c>
      <c r="B19" s="121">
        <v>12132</v>
      </c>
      <c r="C19" s="121">
        <v>5572</v>
      </c>
      <c r="D19" s="121">
        <v>6560</v>
      </c>
      <c r="E19" s="121"/>
      <c r="F19" s="121">
        <v>2225</v>
      </c>
      <c r="G19" s="121">
        <v>1081</v>
      </c>
      <c r="H19" s="121">
        <v>1144</v>
      </c>
      <c r="I19" s="121"/>
      <c r="J19" s="121">
        <v>2222</v>
      </c>
      <c r="K19" s="121">
        <v>1068</v>
      </c>
      <c r="L19" s="121">
        <v>1154</v>
      </c>
      <c r="M19" s="121"/>
      <c r="N19" s="121">
        <v>2352</v>
      </c>
      <c r="O19" s="121">
        <v>1112</v>
      </c>
      <c r="P19" s="121">
        <v>1240</v>
      </c>
      <c r="Q19" s="121"/>
      <c r="R19" s="121">
        <v>2324</v>
      </c>
      <c r="S19" s="37">
        <v>995</v>
      </c>
      <c r="T19" s="121">
        <v>1329</v>
      </c>
      <c r="U19" s="121"/>
      <c r="V19" s="121">
        <v>2460</v>
      </c>
      <c r="W19" s="121">
        <v>1062</v>
      </c>
      <c r="X19" s="121">
        <v>1398</v>
      </c>
      <c r="Y19" s="121"/>
      <c r="Z19" s="37">
        <v>549</v>
      </c>
      <c r="AA19" s="37">
        <v>254</v>
      </c>
      <c r="AB19" s="37">
        <v>295</v>
      </c>
    </row>
    <row r="20" spans="1:28" ht="15.95" customHeight="1" x14ac:dyDescent="0.25">
      <c r="A20" s="53" t="s">
        <v>56</v>
      </c>
      <c r="B20" s="121">
        <v>15787</v>
      </c>
      <c r="C20" s="121">
        <v>7300</v>
      </c>
      <c r="D20" s="121">
        <v>8487</v>
      </c>
      <c r="E20" s="121"/>
      <c r="F20" s="121">
        <v>3095</v>
      </c>
      <c r="G20" s="121">
        <v>1515</v>
      </c>
      <c r="H20" s="121">
        <v>1580</v>
      </c>
      <c r="I20" s="121"/>
      <c r="J20" s="121">
        <v>3032</v>
      </c>
      <c r="K20" s="121">
        <v>1482</v>
      </c>
      <c r="L20" s="121">
        <v>1550</v>
      </c>
      <c r="M20" s="121"/>
      <c r="N20" s="121">
        <v>2990</v>
      </c>
      <c r="O20" s="121">
        <v>1392</v>
      </c>
      <c r="P20" s="121">
        <v>1598</v>
      </c>
      <c r="Q20" s="121"/>
      <c r="R20" s="121">
        <v>2877</v>
      </c>
      <c r="S20" s="121">
        <v>1196</v>
      </c>
      <c r="T20" s="121">
        <v>1681</v>
      </c>
      <c r="U20" s="121"/>
      <c r="V20" s="121">
        <v>2734</v>
      </c>
      <c r="W20" s="121">
        <v>1285</v>
      </c>
      <c r="X20" s="121">
        <v>1449</v>
      </c>
      <c r="Y20" s="121"/>
      <c r="Z20" s="121">
        <v>1059</v>
      </c>
      <c r="AA20" s="37">
        <v>430</v>
      </c>
      <c r="AB20" s="37">
        <v>629</v>
      </c>
    </row>
    <row r="21" spans="1:28" ht="15.95" customHeight="1" x14ac:dyDescent="0.25">
      <c r="A21" s="53" t="s">
        <v>57</v>
      </c>
      <c r="B21" s="121">
        <v>4303</v>
      </c>
      <c r="C21" s="121">
        <v>1931</v>
      </c>
      <c r="D21" s="121">
        <v>2372</v>
      </c>
      <c r="E21" s="121"/>
      <c r="F21" s="37">
        <v>951</v>
      </c>
      <c r="G21" s="37">
        <v>436</v>
      </c>
      <c r="H21" s="37">
        <v>515</v>
      </c>
      <c r="I21" s="37"/>
      <c r="J21" s="37">
        <v>831</v>
      </c>
      <c r="K21" s="37">
        <v>409</v>
      </c>
      <c r="L21" s="37">
        <v>422</v>
      </c>
      <c r="M21" s="37"/>
      <c r="N21" s="37">
        <v>806</v>
      </c>
      <c r="O21" s="37">
        <v>369</v>
      </c>
      <c r="P21" s="37">
        <v>437</v>
      </c>
      <c r="Q21" s="37"/>
      <c r="R21" s="37">
        <v>715</v>
      </c>
      <c r="S21" s="37">
        <v>301</v>
      </c>
      <c r="T21" s="37">
        <v>414</v>
      </c>
      <c r="U21" s="37"/>
      <c r="V21" s="37">
        <v>782</v>
      </c>
      <c r="W21" s="37">
        <v>324</v>
      </c>
      <c r="X21" s="37">
        <v>458</v>
      </c>
      <c r="Y21" s="37"/>
      <c r="Z21" s="37">
        <v>218</v>
      </c>
      <c r="AA21" s="37">
        <v>92</v>
      </c>
      <c r="AB21" s="37">
        <v>126</v>
      </c>
    </row>
    <row r="22" spans="1:28" ht="15.95" customHeight="1" x14ac:dyDescent="0.25">
      <c r="A22" s="56" t="s">
        <v>58</v>
      </c>
      <c r="B22" s="121">
        <v>25494</v>
      </c>
      <c r="C22" s="121">
        <v>12161</v>
      </c>
      <c r="D22" s="121">
        <v>13333</v>
      </c>
      <c r="E22" s="121"/>
      <c r="F22" s="121">
        <v>4603</v>
      </c>
      <c r="G22" s="121">
        <v>2203</v>
      </c>
      <c r="H22" s="121">
        <v>2400</v>
      </c>
      <c r="I22" s="121"/>
      <c r="J22" s="121">
        <v>4694</v>
      </c>
      <c r="K22" s="121">
        <v>2309</v>
      </c>
      <c r="L22" s="121">
        <v>2385</v>
      </c>
      <c r="M22" s="121"/>
      <c r="N22" s="121">
        <v>4947</v>
      </c>
      <c r="O22" s="121">
        <v>2375</v>
      </c>
      <c r="P22" s="121">
        <v>2572</v>
      </c>
      <c r="Q22" s="121"/>
      <c r="R22" s="121">
        <v>4694</v>
      </c>
      <c r="S22" s="121">
        <v>2262</v>
      </c>
      <c r="T22" s="121">
        <v>2432</v>
      </c>
      <c r="U22" s="121"/>
      <c r="V22" s="121">
        <v>5098</v>
      </c>
      <c r="W22" s="121">
        <v>2344</v>
      </c>
      <c r="X22" s="121">
        <v>2754</v>
      </c>
      <c r="Y22" s="121"/>
      <c r="Z22" s="121">
        <v>1458</v>
      </c>
      <c r="AA22" s="37">
        <v>668</v>
      </c>
      <c r="AB22" s="37">
        <v>790</v>
      </c>
    </row>
    <row r="23" spans="1:28" ht="15.95" customHeight="1" x14ac:dyDescent="0.25">
      <c r="A23" s="53" t="s">
        <v>59</v>
      </c>
      <c r="B23" s="121">
        <v>6732</v>
      </c>
      <c r="C23" s="121">
        <v>3242</v>
      </c>
      <c r="D23" s="121">
        <v>3490</v>
      </c>
      <c r="E23" s="121"/>
      <c r="F23" s="121">
        <v>1357</v>
      </c>
      <c r="G23" s="37">
        <v>661</v>
      </c>
      <c r="H23" s="37">
        <v>696</v>
      </c>
      <c r="I23" s="121"/>
      <c r="J23" s="121">
        <v>1328</v>
      </c>
      <c r="K23" s="37">
        <v>627</v>
      </c>
      <c r="L23" s="37">
        <v>701</v>
      </c>
      <c r="M23" s="121"/>
      <c r="N23" s="121">
        <v>1309</v>
      </c>
      <c r="O23" s="37">
        <v>666</v>
      </c>
      <c r="P23" s="37">
        <v>643</v>
      </c>
      <c r="Q23" s="121"/>
      <c r="R23" s="121">
        <v>1339</v>
      </c>
      <c r="S23" s="37">
        <v>633</v>
      </c>
      <c r="T23" s="37">
        <v>706</v>
      </c>
      <c r="U23" s="121"/>
      <c r="V23" s="121">
        <v>1269</v>
      </c>
      <c r="W23" s="37">
        <v>602</v>
      </c>
      <c r="X23" s="37">
        <v>667</v>
      </c>
      <c r="Y23" s="121"/>
      <c r="Z23" s="37">
        <v>130</v>
      </c>
      <c r="AA23" s="37">
        <v>53</v>
      </c>
      <c r="AB23" s="37">
        <v>77</v>
      </c>
    </row>
    <row r="24" spans="1:28" ht="15.95" customHeight="1" x14ac:dyDescent="0.25">
      <c r="A24" s="53" t="s">
        <v>60</v>
      </c>
      <c r="B24" s="121">
        <v>25402</v>
      </c>
      <c r="C24" s="121">
        <v>12171</v>
      </c>
      <c r="D24" s="121">
        <v>13231</v>
      </c>
      <c r="E24" s="121"/>
      <c r="F24" s="121">
        <v>4452</v>
      </c>
      <c r="G24" s="121">
        <v>2158</v>
      </c>
      <c r="H24" s="121">
        <v>2294</v>
      </c>
      <c r="I24" s="121"/>
      <c r="J24" s="121">
        <v>4735</v>
      </c>
      <c r="K24" s="121">
        <v>2299</v>
      </c>
      <c r="L24" s="121">
        <v>2436</v>
      </c>
      <c r="M24" s="121"/>
      <c r="N24" s="121">
        <v>4970</v>
      </c>
      <c r="O24" s="121">
        <v>2452</v>
      </c>
      <c r="P24" s="121">
        <v>2518</v>
      </c>
      <c r="Q24" s="121"/>
      <c r="R24" s="121">
        <v>4753</v>
      </c>
      <c r="S24" s="121">
        <v>2230</v>
      </c>
      <c r="T24" s="121">
        <v>2523</v>
      </c>
      <c r="U24" s="121"/>
      <c r="V24" s="121">
        <v>4949</v>
      </c>
      <c r="W24" s="121">
        <v>2347</v>
      </c>
      <c r="X24" s="121">
        <v>2602</v>
      </c>
      <c r="Y24" s="121"/>
      <c r="Z24" s="121">
        <v>1543</v>
      </c>
      <c r="AA24" s="37">
        <v>685</v>
      </c>
      <c r="AB24" s="37">
        <v>858</v>
      </c>
    </row>
    <row r="25" spans="1:28" ht="15.95" customHeight="1" x14ac:dyDescent="0.25">
      <c r="A25" s="53" t="s">
        <v>61</v>
      </c>
      <c r="B25" s="121">
        <v>4819</v>
      </c>
      <c r="C25" s="121">
        <v>2123</v>
      </c>
      <c r="D25" s="121">
        <v>2696</v>
      </c>
      <c r="E25" s="121"/>
      <c r="F25" s="37">
        <v>933</v>
      </c>
      <c r="G25" s="37">
        <v>406</v>
      </c>
      <c r="H25" s="37">
        <v>527</v>
      </c>
      <c r="I25" s="121"/>
      <c r="J25" s="121">
        <v>953</v>
      </c>
      <c r="K25" s="37">
        <v>425</v>
      </c>
      <c r="L25" s="37">
        <v>528</v>
      </c>
      <c r="M25" s="121"/>
      <c r="N25" s="121">
        <v>906</v>
      </c>
      <c r="O25" s="37">
        <v>410</v>
      </c>
      <c r="P25" s="37">
        <v>496</v>
      </c>
      <c r="Q25" s="121"/>
      <c r="R25" s="37">
        <v>873</v>
      </c>
      <c r="S25" s="37">
        <v>369</v>
      </c>
      <c r="T25" s="37">
        <v>504</v>
      </c>
      <c r="U25" s="121"/>
      <c r="V25" s="121">
        <v>1033</v>
      </c>
      <c r="W25" s="37">
        <v>464</v>
      </c>
      <c r="X25" s="37">
        <v>569</v>
      </c>
      <c r="Y25" s="37"/>
      <c r="Z25" s="37">
        <v>121</v>
      </c>
      <c r="AA25" s="37">
        <v>49</v>
      </c>
      <c r="AB25" s="37">
        <v>72</v>
      </c>
    </row>
    <row r="26" spans="1:28" ht="15.95" customHeight="1" x14ac:dyDescent="0.25">
      <c r="A26" s="53" t="s">
        <v>62</v>
      </c>
      <c r="B26" s="121">
        <v>8542</v>
      </c>
      <c r="C26" s="121">
        <v>3753</v>
      </c>
      <c r="D26" s="121">
        <v>4789</v>
      </c>
      <c r="E26" s="121"/>
      <c r="F26" s="121">
        <v>1788</v>
      </c>
      <c r="G26" s="37">
        <v>802</v>
      </c>
      <c r="H26" s="37">
        <v>986</v>
      </c>
      <c r="I26" s="121"/>
      <c r="J26" s="121">
        <v>1631</v>
      </c>
      <c r="K26" s="37">
        <v>724</v>
      </c>
      <c r="L26" s="121">
        <v>907</v>
      </c>
      <c r="M26" s="121"/>
      <c r="N26" s="121">
        <v>1570</v>
      </c>
      <c r="O26" s="37">
        <v>683</v>
      </c>
      <c r="P26" s="37">
        <v>887</v>
      </c>
      <c r="Q26" s="121"/>
      <c r="R26" s="121">
        <v>1552</v>
      </c>
      <c r="S26" s="37">
        <v>653</v>
      </c>
      <c r="T26" s="37">
        <v>899</v>
      </c>
      <c r="U26" s="121"/>
      <c r="V26" s="121">
        <v>1618</v>
      </c>
      <c r="W26" s="37">
        <v>715</v>
      </c>
      <c r="X26" s="37">
        <v>903</v>
      </c>
      <c r="Y26" s="37"/>
      <c r="Z26" s="37">
        <v>383</v>
      </c>
      <c r="AA26" s="37">
        <v>176</v>
      </c>
      <c r="AB26" s="37">
        <v>207</v>
      </c>
    </row>
    <row r="27" spans="1:28" ht="15.95" customHeight="1" x14ac:dyDescent="0.25">
      <c r="A27" s="53" t="s">
        <v>63</v>
      </c>
      <c r="B27" s="121">
        <v>5955</v>
      </c>
      <c r="C27" s="121">
        <v>2786</v>
      </c>
      <c r="D27" s="121">
        <v>3169</v>
      </c>
      <c r="E27" s="121"/>
      <c r="F27" s="121">
        <v>991</v>
      </c>
      <c r="G27" s="37">
        <v>483</v>
      </c>
      <c r="H27" s="37">
        <v>508</v>
      </c>
      <c r="I27" s="121"/>
      <c r="J27" s="37">
        <v>914</v>
      </c>
      <c r="K27" s="37">
        <v>440</v>
      </c>
      <c r="L27" s="37">
        <v>474</v>
      </c>
      <c r="M27" s="121"/>
      <c r="N27" s="121">
        <v>1026</v>
      </c>
      <c r="O27" s="37">
        <v>517</v>
      </c>
      <c r="P27" s="37">
        <v>509</v>
      </c>
      <c r="Q27" s="121"/>
      <c r="R27" s="121">
        <v>1270</v>
      </c>
      <c r="S27" s="37">
        <v>527</v>
      </c>
      <c r="T27" s="37">
        <v>743</v>
      </c>
      <c r="U27" s="121"/>
      <c r="V27" s="121">
        <v>1192</v>
      </c>
      <c r="W27" s="37">
        <v>558</v>
      </c>
      <c r="X27" s="37">
        <v>634</v>
      </c>
      <c r="Y27" s="37"/>
      <c r="Z27" s="37">
        <v>562</v>
      </c>
      <c r="AA27" s="37">
        <v>261</v>
      </c>
      <c r="AB27" s="37">
        <v>301</v>
      </c>
    </row>
    <row r="28" spans="1:28" ht="15.95" customHeight="1" x14ac:dyDescent="0.25">
      <c r="A28" s="53" t="s">
        <v>64</v>
      </c>
      <c r="B28" s="121">
        <v>8522</v>
      </c>
      <c r="C28" s="121">
        <v>3985</v>
      </c>
      <c r="D28" s="121">
        <v>4537</v>
      </c>
      <c r="E28" s="121"/>
      <c r="F28" s="121">
        <v>1641</v>
      </c>
      <c r="G28" s="37">
        <v>796</v>
      </c>
      <c r="H28" s="37">
        <v>845</v>
      </c>
      <c r="I28" s="121"/>
      <c r="J28" s="121">
        <v>1538</v>
      </c>
      <c r="K28" s="37">
        <v>749</v>
      </c>
      <c r="L28" s="37">
        <v>789</v>
      </c>
      <c r="M28" s="121"/>
      <c r="N28" s="121">
        <v>1365</v>
      </c>
      <c r="O28" s="37">
        <v>670</v>
      </c>
      <c r="P28" s="37">
        <v>695</v>
      </c>
      <c r="Q28" s="121"/>
      <c r="R28" s="121">
        <v>1775</v>
      </c>
      <c r="S28" s="37">
        <v>798</v>
      </c>
      <c r="T28" s="37">
        <v>977</v>
      </c>
      <c r="U28" s="121"/>
      <c r="V28" s="121">
        <v>1567</v>
      </c>
      <c r="W28" s="37">
        <v>708</v>
      </c>
      <c r="X28" s="37">
        <v>859</v>
      </c>
      <c r="Y28" s="37"/>
      <c r="Z28" s="37">
        <v>636</v>
      </c>
      <c r="AA28" s="37">
        <v>264</v>
      </c>
      <c r="AB28" s="37">
        <v>372</v>
      </c>
    </row>
    <row r="29" spans="1:28" ht="15.95" customHeight="1" x14ac:dyDescent="0.25">
      <c r="A29" s="53" t="s">
        <v>65</v>
      </c>
      <c r="B29" s="121">
        <v>4919</v>
      </c>
      <c r="C29" s="121">
        <v>2326</v>
      </c>
      <c r="D29" s="121">
        <v>2593</v>
      </c>
      <c r="E29" s="121"/>
      <c r="F29" s="37">
        <v>903</v>
      </c>
      <c r="G29" s="37">
        <v>461</v>
      </c>
      <c r="H29" s="37">
        <v>442</v>
      </c>
      <c r="I29" s="121"/>
      <c r="J29" s="37">
        <v>853</v>
      </c>
      <c r="K29" s="37">
        <v>426</v>
      </c>
      <c r="L29" s="37">
        <v>427</v>
      </c>
      <c r="M29" s="121"/>
      <c r="N29" s="37">
        <v>901</v>
      </c>
      <c r="O29" s="37">
        <v>442</v>
      </c>
      <c r="P29" s="37">
        <v>459</v>
      </c>
      <c r="Q29" s="121"/>
      <c r="R29" s="37">
        <v>934</v>
      </c>
      <c r="S29" s="37">
        <v>428</v>
      </c>
      <c r="T29" s="37">
        <v>506</v>
      </c>
      <c r="U29" s="121"/>
      <c r="V29" s="121">
        <v>1066</v>
      </c>
      <c r="W29" s="37">
        <v>456</v>
      </c>
      <c r="X29" s="37">
        <v>610</v>
      </c>
      <c r="Y29" s="37"/>
      <c r="Z29" s="37">
        <v>262</v>
      </c>
      <c r="AA29" s="37">
        <v>113</v>
      </c>
      <c r="AB29" s="37">
        <v>149</v>
      </c>
    </row>
    <row r="30" spans="1:28" ht="15.95" customHeight="1" x14ac:dyDescent="0.25">
      <c r="A30" s="53" t="s">
        <v>66</v>
      </c>
      <c r="B30" s="121">
        <v>9097</v>
      </c>
      <c r="C30" s="121">
        <v>4376</v>
      </c>
      <c r="D30" s="121">
        <v>4721</v>
      </c>
      <c r="E30" s="121"/>
      <c r="F30" s="121">
        <v>1980</v>
      </c>
      <c r="G30" s="37">
        <v>960</v>
      </c>
      <c r="H30" s="121">
        <v>1020</v>
      </c>
      <c r="I30" s="121"/>
      <c r="J30" s="121">
        <v>1647</v>
      </c>
      <c r="K30" s="37">
        <v>825</v>
      </c>
      <c r="L30" s="37">
        <v>822</v>
      </c>
      <c r="M30" s="121"/>
      <c r="N30" s="121">
        <v>1807</v>
      </c>
      <c r="O30" s="37">
        <v>903</v>
      </c>
      <c r="P30" s="37">
        <v>904</v>
      </c>
      <c r="Q30" s="121"/>
      <c r="R30" s="121">
        <v>1570</v>
      </c>
      <c r="S30" s="37">
        <v>718</v>
      </c>
      <c r="T30" s="37">
        <v>852</v>
      </c>
      <c r="U30" s="121"/>
      <c r="V30" s="121">
        <v>1768</v>
      </c>
      <c r="W30" s="37">
        <v>822</v>
      </c>
      <c r="X30" s="37">
        <v>946</v>
      </c>
      <c r="Y30" s="37"/>
      <c r="Z30" s="37">
        <v>325</v>
      </c>
      <c r="AA30" s="37">
        <v>148</v>
      </c>
      <c r="AB30" s="37">
        <v>177</v>
      </c>
    </row>
    <row r="31" spans="1:28" ht="15.95" customHeight="1" x14ac:dyDescent="0.25">
      <c r="A31" s="53" t="s">
        <v>67</v>
      </c>
      <c r="B31" s="121">
        <v>11445</v>
      </c>
      <c r="C31" s="121">
        <v>5251</v>
      </c>
      <c r="D31" s="121">
        <v>6194</v>
      </c>
      <c r="E31" s="121"/>
      <c r="F31" s="121">
        <v>2028</v>
      </c>
      <c r="G31" s="37">
        <v>987</v>
      </c>
      <c r="H31" s="121">
        <v>1041</v>
      </c>
      <c r="I31" s="121"/>
      <c r="J31" s="121">
        <v>1982</v>
      </c>
      <c r="K31" s="37">
        <v>949</v>
      </c>
      <c r="L31" s="121">
        <v>1033</v>
      </c>
      <c r="M31" s="121"/>
      <c r="N31" s="121">
        <v>2171</v>
      </c>
      <c r="O31" s="37">
        <v>994</v>
      </c>
      <c r="P31" s="121">
        <v>1177</v>
      </c>
      <c r="Q31" s="121"/>
      <c r="R31" s="121">
        <v>2241</v>
      </c>
      <c r="S31" s="121">
        <v>1033</v>
      </c>
      <c r="T31" s="121">
        <v>1208</v>
      </c>
      <c r="U31" s="121"/>
      <c r="V31" s="121">
        <v>2266</v>
      </c>
      <c r="W31" s="37">
        <v>979</v>
      </c>
      <c r="X31" s="121">
        <v>1287</v>
      </c>
      <c r="Y31" s="121"/>
      <c r="Z31" s="37">
        <v>757</v>
      </c>
      <c r="AA31" s="37">
        <v>309</v>
      </c>
      <c r="AB31" s="37">
        <v>448</v>
      </c>
    </row>
    <row r="32" spans="1:28" ht="15.95" customHeight="1" x14ac:dyDescent="0.25">
      <c r="A32" s="53" t="s">
        <v>68</v>
      </c>
      <c r="B32" s="121">
        <v>7259</v>
      </c>
      <c r="C32" s="121">
        <v>3373</v>
      </c>
      <c r="D32" s="121">
        <v>3886</v>
      </c>
      <c r="E32" s="121"/>
      <c r="F32" s="121">
        <v>1265</v>
      </c>
      <c r="G32" s="37">
        <v>620</v>
      </c>
      <c r="H32" s="37">
        <v>645</v>
      </c>
      <c r="I32" s="121"/>
      <c r="J32" s="121">
        <v>1351</v>
      </c>
      <c r="K32" s="37">
        <v>670</v>
      </c>
      <c r="L32" s="37">
        <v>681</v>
      </c>
      <c r="M32" s="121"/>
      <c r="N32" s="121">
        <v>1300</v>
      </c>
      <c r="O32" s="37">
        <v>623</v>
      </c>
      <c r="P32" s="37">
        <v>677</v>
      </c>
      <c r="Q32" s="121"/>
      <c r="R32" s="121">
        <v>1493</v>
      </c>
      <c r="S32" s="37">
        <v>645</v>
      </c>
      <c r="T32" s="37">
        <v>848</v>
      </c>
      <c r="U32" s="121"/>
      <c r="V32" s="121">
        <v>1322</v>
      </c>
      <c r="W32" s="37">
        <v>567</v>
      </c>
      <c r="X32" s="37">
        <v>755</v>
      </c>
      <c r="Y32" s="121"/>
      <c r="Z32" s="37">
        <v>528</v>
      </c>
      <c r="AA32" s="37">
        <v>248</v>
      </c>
      <c r="AB32" s="37">
        <v>280</v>
      </c>
    </row>
    <row r="33" spans="1:28" ht="15.95" customHeight="1" x14ac:dyDescent="0.25">
      <c r="A33" s="53" t="s">
        <v>479</v>
      </c>
      <c r="B33" s="121">
        <v>6104</v>
      </c>
      <c r="C33" s="121">
        <v>2785</v>
      </c>
      <c r="D33" s="121">
        <v>3319</v>
      </c>
      <c r="E33" s="121"/>
      <c r="F33" s="121">
        <v>1203</v>
      </c>
      <c r="G33" s="37">
        <v>559</v>
      </c>
      <c r="H33" s="37">
        <v>644</v>
      </c>
      <c r="I33" s="121"/>
      <c r="J33" s="121">
        <v>1133</v>
      </c>
      <c r="K33" s="37">
        <v>550</v>
      </c>
      <c r="L33" s="37">
        <v>583</v>
      </c>
      <c r="M33" s="121"/>
      <c r="N33" s="121">
        <v>1158</v>
      </c>
      <c r="O33" s="37">
        <v>569</v>
      </c>
      <c r="P33" s="37">
        <v>589</v>
      </c>
      <c r="Q33" s="121"/>
      <c r="R33" s="121">
        <v>1124</v>
      </c>
      <c r="S33" s="37">
        <v>487</v>
      </c>
      <c r="T33" s="37">
        <v>637</v>
      </c>
      <c r="U33" s="121"/>
      <c r="V33" s="121">
        <v>1213</v>
      </c>
      <c r="W33" s="37">
        <v>504</v>
      </c>
      <c r="X33" s="37">
        <v>709</v>
      </c>
      <c r="Y33" s="121"/>
      <c r="Z33" s="37">
        <v>273</v>
      </c>
      <c r="AA33" s="37">
        <v>116</v>
      </c>
      <c r="AB33" s="37">
        <v>157</v>
      </c>
    </row>
    <row r="34" spans="1:28" ht="15.95" customHeight="1" x14ac:dyDescent="0.25">
      <c r="A34" s="53" t="s">
        <v>69</v>
      </c>
      <c r="B34" s="121">
        <v>2265</v>
      </c>
      <c r="C34" s="121">
        <v>1065</v>
      </c>
      <c r="D34" s="121">
        <v>1200</v>
      </c>
      <c r="E34" s="121"/>
      <c r="F34" s="37">
        <v>400</v>
      </c>
      <c r="G34" s="37">
        <v>203</v>
      </c>
      <c r="H34" s="37">
        <v>197</v>
      </c>
      <c r="I34" s="37"/>
      <c r="J34" s="37">
        <v>418</v>
      </c>
      <c r="K34" s="37">
        <v>223</v>
      </c>
      <c r="L34" s="37">
        <v>195</v>
      </c>
      <c r="M34" s="37"/>
      <c r="N34" s="37">
        <v>354</v>
      </c>
      <c r="O34" s="37">
        <v>174</v>
      </c>
      <c r="P34" s="37">
        <v>180</v>
      </c>
      <c r="Q34" s="37"/>
      <c r="R34" s="37">
        <v>519</v>
      </c>
      <c r="S34" s="37">
        <v>233</v>
      </c>
      <c r="T34" s="37">
        <v>286</v>
      </c>
      <c r="U34" s="37"/>
      <c r="V34" s="37">
        <v>377</v>
      </c>
      <c r="W34" s="37">
        <v>154</v>
      </c>
      <c r="X34" s="37">
        <v>223</v>
      </c>
      <c r="Y34" s="37"/>
      <c r="Z34" s="37">
        <v>197</v>
      </c>
      <c r="AA34" s="37">
        <v>78</v>
      </c>
      <c r="AB34" s="37">
        <v>119</v>
      </c>
    </row>
    <row r="35" spans="1:28" ht="15.95" customHeight="1" x14ac:dyDescent="0.25">
      <c r="A35" s="53" t="s">
        <v>70</v>
      </c>
      <c r="B35" s="121">
        <v>16919</v>
      </c>
      <c r="C35" s="121">
        <v>7780</v>
      </c>
      <c r="D35" s="121">
        <v>9139</v>
      </c>
      <c r="E35" s="121"/>
      <c r="F35" s="121">
        <v>3313</v>
      </c>
      <c r="G35" s="121">
        <v>1665</v>
      </c>
      <c r="H35" s="121">
        <v>1648</v>
      </c>
      <c r="I35" s="121"/>
      <c r="J35" s="121">
        <v>3058</v>
      </c>
      <c r="K35" s="121">
        <v>1484</v>
      </c>
      <c r="L35" s="121">
        <v>1574</v>
      </c>
      <c r="M35" s="121"/>
      <c r="N35" s="121">
        <v>3097</v>
      </c>
      <c r="O35" s="121">
        <v>1475</v>
      </c>
      <c r="P35" s="121">
        <v>1622</v>
      </c>
      <c r="Q35" s="121"/>
      <c r="R35" s="121">
        <v>3384</v>
      </c>
      <c r="S35" s="121">
        <v>1432</v>
      </c>
      <c r="T35" s="121">
        <v>1952</v>
      </c>
      <c r="U35" s="121"/>
      <c r="V35" s="121">
        <v>3313</v>
      </c>
      <c r="W35" s="121">
        <v>1407</v>
      </c>
      <c r="X35" s="121">
        <v>1906</v>
      </c>
      <c r="Y35" s="121"/>
      <c r="Z35" s="37">
        <v>754</v>
      </c>
      <c r="AA35" s="37">
        <v>317</v>
      </c>
      <c r="AB35" s="37">
        <v>437</v>
      </c>
    </row>
    <row r="36" spans="1:28" ht="15.95" customHeight="1" x14ac:dyDescent="0.25">
      <c r="A36" s="53" t="s">
        <v>71</v>
      </c>
      <c r="B36" s="121">
        <v>12188</v>
      </c>
      <c r="C36" s="121">
        <v>5580</v>
      </c>
      <c r="D36" s="121">
        <v>6608</v>
      </c>
      <c r="E36" s="121"/>
      <c r="F36" s="121">
        <v>2394</v>
      </c>
      <c r="G36" s="121">
        <v>1146</v>
      </c>
      <c r="H36" s="121">
        <v>1248</v>
      </c>
      <c r="I36" s="121"/>
      <c r="J36" s="121">
        <v>2200</v>
      </c>
      <c r="K36" s="121">
        <v>1030</v>
      </c>
      <c r="L36" s="121">
        <v>1170</v>
      </c>
      <c r="M36" s="121"/>
      <c r="N36" s="121">
        <v>2359</v>
      </c>
      <c r="O36" s="121">
        <v>1081</v>
      </c>
      <c r="P36" s="121">
        <v>1278</v>
      </c>
      <c r="Q36" s="121"/>
      <c r="R36" s="121">
        <v>2140</v>
      </c>
      <c r="S36" s="37">
        <v>930</v>
      </c>
      <c r="T36" s="121">
        <v>1210</v>
      </c>
      <c r="U36" s="121"/>
      <c r="V36" s="121">
        <v>2489</v>
      </c>
      <c r="W36" s="121">
        <v>1109</v>
      </c>
      <c r="X36" s="121">
        <v>1380</v>
      </c>
      <c r="Y36" s="121"/>
      <c r="Z36" s="37">
        <v>606</v>
      </c>
      <c r="AA36" s="37">
        <v>284</v>
      </c>
      <c r="AB36" s="37">
        <v>322</v>
      </c>
    </row>
    <row r="37" spans="1:28" ht="15.95" customHeight="1" thickBot="1" x14ac:dyDescent="0.3">
      <c r="A37" s="49" t="s">
        <v>72</v>
      </c>
      <c r="B37" s="121">
        <v>2319</v>
      </c>
      <c r="C37" s="121">
        <v>1123</v>
      </c>
      <c r="D37" s="121">
        <v>1196</v>
      </c>
      <c r="E37" s="121"/>
      <c r="F37" s="37">
        <v>479</v>
      </c>
      <c r="G37" s="37">
        <v>222</v>
      </c>
      <c r="H37" s="37">
        <v>257</v>
      </c>
      <c r="I37" s="37"/>
      <c r="J37" s="37">
        <v>509</v>
      </c>
      <c r="K37" s="37">
        <v>249</v>
      </c>
      <c r="L37" s="37">
        <v>260</v>
      </c>
      <c r="M37" s="37"/>
      <c r="N37" s="37">
        <v>459</v>
      </c>
      <c r="O37" s="37">
        <v>223</v>
      </c>
      <c r="P37" s="37">
        <v>236</v>
      </c>
      <c r="Q37" s="37"/>
      <c r="R37" s="37">
        <v>392</v>
      </c>
      <c r="S37" s="37">
        <v>193</v>
      </c>
      <c r="T37" s="37">
        <v>199</v>
      </c>
      <c r="U37" s="37"/>
      <c r="V37" s="37">
        <v>333</v>
      </c>
      <c r="W37" s="37">
        <v>159</v>
      </c>
      <c r="X37" s="37">
        <v>174</v>
      </c>
      <c r="Y37" s="37"/>
      <c r="Z37" s="37">
        <v>147</v>
      </c>
      <c r="AA37" s="37">
        <v>77</v>
      </c>
      <c r="AB37" s="37">
        <v>70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568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38:AB38"/>
    <mergeCell ref="A40:AB40"/>
    <mergeCell ref="N7:P7"/>
    <mergeCell ref="R7:T7"/>
    <mergeCell ref="V7:X7"/>
    <mergeCell ref="Z7:AB7"/>
    <mergeCell ref="A7:A8"/>
    <mergeCell ref="B7:D7"/>
    <mergeCell ref="F7:H7"/>
    <mergeCell ref="J7:L7"/>
    <mergeCell ref="A39:AB39"/>
    <mergeCell ref="AC2:AD3"/>
    <mergeCell ref="A5:AB5"/>
    <mergeCell ref="A1:AB1"/>
    <mergeCell ref="A2:AB2"/>
    <mergeCell ref="A4:AB4"/>
    <mergeCell ref="A3:AB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215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91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+'C34'!B9/('C34'!B9+'C36'!B9+'C38'!B10)*100</f>
        <v>74.622322547780882</v>
      </c>
      <c r="C9" s="191">
        <f>+'C34'!C9/('C34'!C9+'C36'!C9+'C38'!C10)*100</f>
        <v>70.948885816525703</v>
      </c>
      <c r="D9" s="191">
        <f>+'C34'!D9/('C34'!D9+'C36'!D9+'C38'!D10)*100</f>
        <v>78.169511824009263</v>
      </c>
      <c r="E9" s="191"/>
      <c r="F9" s="191">
        <f>+'C34'!F9/('C34'!F9+'C36'!F9+'C38'!F10)*100</f>
        <v>71.3724584103512</v>
      </c>
      <c r="G9" s="191">
        <f>+'C34'!G9/('C34'!G9+'C36'!G9+'C38'!G10)*100</f>
        <v>68.748244785417029</v>
      </c>
      <c r="H9" s="191">
        <f>+'C34'!H9/('C34'!H9+'C36'!H9+'C38'!H10)*100</f>
        <v>74.026074609526276</v>
      </c>
      <c r="I9" s="191"/>
      <c r="J9" s="191">
        <f>+'C34'!J9/('C34'!J9+'C36'!J9+'C38'!J10)*100</f>
        <v>68.224797248416706</v>
      </c>
      <c r="K9" s="191">
        <f>+'C34'!K9/('C34'!K9+'C36'!K9+'C38'!K10)*100</f>
        <v>64.890430789197822</v>
      </c>
      <c r="L9" s="191">
        <f>+'C34'!L9/('C34'!L9+'C36'!L9+'C38'!L10)*100</f>
        <v>71.674628792769525</v>
      </c>
      <c r="M9" s="191"/>
      <c r="N9" s="191">
        <f>+'C34'!N9/('C34'!N9+'C36'!N9+'C38'!N10)*100</f>
        <v>77.649160122164048</v>
      </c>
      <c r="O9" s="191">
        <f>+'C34'!O9/('C34'!O9+'C36'!O9+'C38'!O10)*100</f>
        <v>74.209564339689564</v>
      </c>
      <c r="P9" s="191">
        <f>+'C34'!P9/('C34'!P9+'C36'!P9+'C38'!P10)*100</f>
        <v>81.085943249652473</v>
      </c>
      <c r="Q9" s="191"/>
      <c r="R9" s="191">
        <f>+'C34'!R9/('C34'!R9+'C36'!R9+'C38'!R10)*100</f>
        <v>71.001542403344857</v>
      </c>
      <c r="S9" s="191">
        <f>+'C34'!S9/('C34'!S9+'C36'!S9+'C38'!S10)*100</f>
        <v>66.28749533805744</v>
      </c>
      <c r="T9" s="191">
        <f>+'C34'!T9/('C34'!T9+'C36'!T9+'C38'!T10)*100</f>
        <v>75.326929187749016</v>
      </c>
      <c r="U9" s="191"/>
      <c r="V9" s="191">
        <f>+'C34'!V9/('C34'!V9+'C36'!V9+'C38'!V10)*100</f>
        <v>80.9600744838162</v>
      </c>
      <c r="W9" s="191">
        <f>+'C34'!W9/('C34'!W9+'C36'!W9+'C38'!W10)*100</f>
        <v>76.915348623589864</v>
      </c>
      <c r="X9" s="191">
        <f>+'C34'!X9/('C34'!X9+'C36'!X9+'C38'!X10)*100</f>
        <v>84.648812796146501</v>
      </c>
      <c r="Y9" s="191"/>
      <c r="Z9" s="191">
        <f>+'C34'!Z9/('C34'!Z9+'C36'!Z9+'C38'!Z10)*100</f>
        <v>93.430079155672814</v>
      </c>
      <c r="AA9" s="191">
        <f>+'C34'!AA9/('C34'!AA9+'C36'!AA9+'C38'!AA10)*100</f>
        <v>91.793600188924302</v>
      </c>
      <c r="AB9" s="191">
        <f>+'C34'!AB9/('C34'!AB9+'C36'!AB9+'C38'!AB10)*100</f>
        <v>94.75240912126705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+'C34'!B11/('C34'!B11+'C36'!B11+'C38'!B12)*100</f>
        <v>63.832783278327831</v>
      </c>
      <c r="C11" s="99">
        <f>+'C34'!C11/('C34'!C11+'C36'!C11+'C38'!C12)*100</f>
        <v>61.676016830294536</v>
      </c>
      <c r="D11" s="99">
        <f>+'C34'!D11/('C34'!D11+'C36'!D11+'C38'!D12)*100</f>
        <v>66.006892285941504</v>
      </c>
      <c r="E11" s="99"/>
      <c r="F11" s="99">
        <f>+'C34'!F11/('C34'!F11+'C36'!F11+'C38'!F12)*100</f>
        <v>57.778264680105174</v>
      </c>
      <c r="G11" s="99">
        <f>+'C34'!G11/('C34'!G11+'C36'!G11+'C38'!G12)*100</f>
        <v>58.127438231469441</v>
      </c>
      <c r="H11" s="99">
        <f>+'C34'!H11/('C34'!H11+'C36'!H11+'C38'!H12)*100</f>
        <v>57.421355782011517</v>
      </c>
      <c r="I11" s="99"/>
      <c r="J11" s="99">
        <f>+'C34'!J11/('C34'!J11+'C36'!J11+'C38'!J12)*100</f>
        <v>52.009611183923113</v>
      </c>
      <c r="K11" s="99">
        <f>+'C34'!K11/('C34'!K11+'C36'!K11+'C38'!K12)*100</f>
        <v>50.710900473933648</v>
      </c>
      <c r="L11" s="99">
        <f>+'C34'!L11/('C34'!L11+'C36'!L11+'C38'!L12)*100</f>
        <v>53.345148427115639</v>
      </c>
      <c r="M11" s="99"/>
      <c r="N11" s="99">
        <f>+'C34'!N11/('C34'!N11+'C36'!N11+'C38'!N12)*100</f>
        <v>63.943118823812974</v>
      </c>
      <c r="O11" s="99">
        <f>+'C34'!O11/('C34'!O11+'C36'!O11+'C38'!O12)*100</f>
        <v>60.532572515454106</v>
      </c>
      <c r="P11" s="99">
        <f>+'C34'!P11/('C34'!P11+'C36'!P11+'C38'!P12)*100</f>
        <v>67.448680351906148</v>
      </c>
      <c r="Q11" s="99"/>
      <c r="R11" s="99">
        <f>+'C34'!R11/('C34'!R11+'C36'!R11+'C38'!R12)*100</f>
        <v>63.794334682218526</v>
      </c>
      <c r="S11" s="99">
        <f>+'C34'!S11/('C34'!S11+'C36'!S11+'C38'!S12)*100</f>
        <v>59.521575984990619</v>
      </c>
      <c r="T11" s="99">
        <f>+'C34'!T11/('C34'!T11+'C36'!T11+'C38'!T12)*100</f>
        <v>68.197196713388109</v>
      </c>
      <c r="U11" s="99"/>
      <c r="V11" s="99">
        <f>+'C34'!V11/('C34'!V11+'C36'!V11+'C38'!V12)*100</f>
        <v>74.994085639933758</v>
      </c>
      <c r="W11" s="99">
        <f>+'C34'!W11/('C34'!W11+'C36'!W11+'C38'!W12)*100</f>
        <v>73.156626506024097</v>
      </c>
      <c r="X11" s="99">
        <f>+'C34'!X11/('C34'!X11+'C36'!X11+'C38'!X12)*100</f>
        <v>76.765799256505574</v>
      </c>
      <c r="Y11" s="99"/>
      <c r="Z11" s="99">
        <f>+'C34'!Z11/('C34'!Z11+'C36'!Z11+'C38'!Z12)*100</f>
        <v>97.912524850894627</v>
      </c>
      <c r="AA11" s="99">
        <f>+'C34'!AA11/('C34'!AA11+'C36'!AA11+'C38'!AA12)*100</f>
        <v>97.446808510638292</v>
      </c>
      <c r="AB11" s="99">
        <f>+'C34'!AB11/('C34'!AB11+'C36'!AB11+'C38'!AB12)*100</f>
        <v>98.320895522388057</v>
      </c>
    </row>
    <row r="12" spans="1:31" ht="15.95" customHeight="1" x14ac:dyDescent="0.25">
      <c r="A12" s="53" t="s">
        <v>48</v>
      </c>
      <c r="B12" s="99">
        <f>+'C34'!B12/('C34'!B12+'C36'!B12+'C38'!B13)*100</f>
        <v>71.17247477792516</v>
      </c>
      <c r="C12" s="99">
        <f>+'C34'!C12/('C34'!C12+'C36'!C12+'C38'!C13)*100</f>
        <v>68.285024154589365</v>
      </c>
      <c r="D12" s="99">
        <f>+'C34'!D12/('C34'!D12+'C36'!D12+'C38'!D13)*100</f>
        <v>74.050886909061717</v>
      </c>
      <c r="E12" s="99"/>
      <c r="F12" s="99">
        <f>+'C34'!F12/('C34'!F12+'C36'!F12+'C38'!F13)*100</f>
        <v>66.646682653876894</v>
      </c>
      <c r="G12" s="99">
        <f>+'C34'!G12/('C34'!G12+'C36'!G12+'C38'!G13)*100</f>
        <v>63.554687499999993</v>
      </c>
      <c r="H12" s="99">
        <f>+'C34'!H12/('C34'!H12+'C36'!H12+'C38'!H13)*100</f>
        <v>69.885433715220941</v>
      </c>
      <c r="I12" s="99"/>
      <c r="J12" s="99">
        <f>+'C34'!J12/('C34'!J12+'C36'!J12+'C38'!J13)*100</f>
        <v>65.327440739252708</v>
      </c>
      <c r="K12" s="99">
        <f>+'C34'!K12/('C34'!K12+'C36'!K12+'C38'!K13)*100</f>
        <v>63.915094339622648</v>
      </c>
      <c r="L12" s="99">
        <f>+'C34'!L12/('C34'!L12+'C36'!L12+'C38'!L13)*100</f>
        <v>66.803615447822523</v>
      </c>
      <c r="M12" s="99"/>
      <c r="N12" s="99">
        <f>+'C34'!N12/('C34'!N12+'C36'!N12+'C38'!N13)*100</f>
        <v>74.355642191899506</v>
      </c>
      <c r="O12" s="99">
        <f>+'C34'!O12/('C34'!O12+'C36'!O12+'C38'!O13)*100</f>
        <v>72.283531409168077</v>
      </c>
      <c r="P12" s="99">
        <f>+'C34'!P12/('C34'!P12+'C36'!P12+'C38'!P13)*100</f>
        <v>76.514816452896952</v>
      </c>
      <c r="Q12" s="99"/>
      <c r="R12" s="99">
        <f>+'C34'!R12/('C34'!R12+'C36'!R12+'C38'!R13)*100</f>
        <v>66.011294708220035</v>
      </c>
      <c r="S12" s="99">
        <f>+'C34'!S12/('C34'!S12+'C36'!S12+'C38'!S13)*100</f>
        <v>62.132987910189982</v>
      </c>
      <c r="T12" s="99">
        <f>+'C34'!T12/('C34'!T12+'C36'!T12+'C38'!T13)*100</f>
        <v>69.655172413793096</v>
      </c>
      <c r="U12" s="99"/>
      <c r="V12" s="99">
        <f>+'C34'!V12/('C34'!V12+'C36'!V12+'C38'!V13)*100</f>
        <v>80.560949298813384</v>
      </c>
      <c r="W12" s="99">
        <f>+'C34'!W12/('C34'!W12+'C36'!W12+'C38'!W13)*100</f>
        <v>76.983779044278819</v>
      </c>
      <c r="X12" s="99">
        <f>+'C34'!X12/('C34'!X12+'C36'!X12+'C38'!X13)*100</f>
        <v>84.027187765505516</v>
      </c>
      <c r="Y12" s="99"/>
      <c r="Z12" s="99">
        <f>+'C34'!Z12/('C34'!Z12+'C36'!Z12+'C38'!Z13)*100</f>
        <v>92.245370370370367</v>
      </c>
      <c r="AA12" s="99">
        <f>+'C34'!AA12/('C34'!AA12+'C36'!AA12+'C38'!AA13)*100</f>
        <v>90.909090909090907</v>
      </c>
      <c r="AB12" s="99">
        <f>+'C34'!AB12/('C34'!AB12+'C36'!AB12+'C38'!AB13)*100</f>
        <v>93.213572854291414</v>
      </c>
    </row>
    <row r="13" spans="1:31" ht="15.95" customHeight="1" x14ac:dyDescent="0.25">
      <c r="A13" s="53" t="s">
        <v>49</v>
      </c>
      <c r="B13" s="99">
        <f>+'C34'!B13/('C34'!B13+'C36'!B13+'C38'!B14)*100</f>
        <v>69.630527591841044</v>
      </c>
      <c r="C13" s="99">
        <f>+'C34'!C13/('C34'!C13+'C36'!C13+'C38'!C14)*100</f>
        <v>66.461903222329994</v>
      </c>
      <c r="D13" s="99">
        <f>+'C34'!D13/('C34'!D13+'C36'!D13+'C38'!D14)*100</f>
        <v>72.66350319785434</v>
      </c>
      <c r="E13" s="99"/>
      <c r="F13" s="99">
        <f>+'C34'!F13/('C34'!F13+'C36'!F13+'C38'!F14)*100</f>
        <v>65.606361829025843</v>
      </c>
      <c r="G13" s="99">
        <f>+'C34'!G13/('C34'!G13+'C36'!G13+'C38'!G14)*100</f>
        <v>62.315996074582927</v>
      </c>
      <c r="H13" s="99">
        <f>+'C34'!H13/('C34'!H13+'C36'!H13+'C38'!H14)*100</f>
        <v>68.982880161127895</v>
      </c>
      <c r="I13" s="99"/>
      <c r="J13" s="99">
        <f>+'C34'!J13/('C34'!J13+'C36'!J13+'C38'!J14)*100</f>
        <v>61.810322908721083</v>
      </c>
      <c r="K13" s="99">
        <f>+'C34'!K13/('C34'!K13+'C36'!K13+'C38'!K14)*100</f>
        <v>58.908188585607945</v>
      </c>
      <c r="L13" s="99">
        <f>+'C34'!L13/('C34'!L13+'C36'!L13+'C38'!L14)*100</f>
        <v>64.859228362878</v>
      </c>
      <c r="M13" s="99"/>
      <c r="N13" s="99">
        <f>+'C34'!N13/('C34'!N13+'C36'!N13+'C38'!N14)*100</f>
        <v>77.393906420021764</v>
      </c>
      <c r="O13" s="99">
        <f>+'C34'!O13/('C34'!O13+'C36'!O13+'C38'!O14)*100</f>
        <v>74.775784753363226</v>
      </c>
      <c r="P13" s="99">
        <f>+'C34'!P13/('C34'!P13+'C36'!P13+'C38'!P14)*100</f>
        <v>79.862579281183926</v>
      </c>
      <c r="Q13" s="99"/>
      <c r="R13" s="99">
        <f>+'C34'!R13/('C34'!R13+'C36'!R13+'C38'!R14)*100</f>
        <v>65.005827505827511</v>
      </c>
      <c r="S13" s="99">
        <f>+'C34'!S13/('C34'!S13+'C36'!S13+'C38'!S14)*100</f>
        <v>61.96054254007398</v>
      </c>
      <c r="T13" s="99">
        <f>+'C34'!T13/('C34'!T13+'C36'!T13+'C38'!T14)*100</f>
        <v>67.734806629834253</v>
      </c>
      <c r="U13" s="99"/>
      <c r="V13" s="99">
        <f>+'C34'!V13/('C34'!V13+'C36'!V13+'C38'!V14)*100</f>
        <v>77.581941867656155</v>
      </c>
      <c r="W13" s="99">
        <f>+'C34'!W13/('C34'!W13+'C36'!W13+'C38'!W14)*100</f>
        <v>75.371687136393021</v>
      </c>
      <c r="X13" s="99">
        <f>+'C34'!X13/('C34'!X13+'C36'!X13+'C38'!X14)*100</f>
        <v>79.608772969768822</v>
      </c>
      <c r="Y13" s="99"/>
      <c r="Z13" s="99">
        <f>+'C34'!Z13/('C34'!Z13+'C36'!Z13+'C38'!Z14)*100</f>
        <v>82.344213649851625</v>
      </c>
      <c r="AA13" s="99">
        <f>+'C34'!AA13/('C34'!AA13+'C36'!AA13+'C38'!AA14)*100</f>
        <v>75.091575091575095</v>
      </c>
      <c r="AB13" s="99">
        <f>+'C34'!AB13/('C34'!AB13+'C36'!AB13+'C38'!AB14)*100</f>
        <v>87.281795511221944</v>
      </c>
    </row>
    <row r="14" spans="1:31" ht="15.95" customHeight="1" x14ac:dyDescent="0.25">
      <c r="A14" s="53" t="s">
        <v>50</v>
      </c>
      <c r="B14" s="99">
        <f>+'C34'!B14/('C34'!B14+'C36'!B14+'C38'!B15)*100</f>
        <v>71.927026606503802</v>
      </c>
      <c r="C14" s="99">
        <f>+'C34'!C14/('C34'!C14+'C36'!C14+'C38'!C15)*100</f>
        <v>66.933502417373376</v>
      </c>
      <c r="D14" s="99">
        <f>+'C34'!D14/('C34'!D14+'C36'!D14+'C38'!D15)*100</f>
        <v>76.739744862882901</v>
      </c>
      <c r="E14" s="99"/>
      <c r="F14" s="99">
        <f>+'C34'!F14/('C34'!F14+'C36'!F14+'C38'!F15)*100</f>
        <v>72.766323024054984</v>
      </c>
      <c r="G14" s="99">
        <f>+'C34'!G14/('C34'!G14+'C36'!G14+'C38'!G15)*100</f>
        <v>71.15146512587701</v>
      </c>
      <c r="H14" s="99">
        <f>+'C34'!H14/('C34'!H14+'C36'!H14+'C38'!H15)*100</f>
        <v>74.518584863412457</v>
      </c>
      <c r="I14" s="99"/>
      <c r="J14" s="99">
        <f>+'C34'!J14/('C34'!J14+'C36'!J14+'C38'!J15)*100</f>
        <v>62.121212121212125</v>
      </c>
      <c r="K14" s="99">
        <f>+'C34'!K14/('C34'!K14+'C36'!K14+'C38'!K15)*100</f>
        <v>57.562349155269509</v>
      </c>
      <c r="L14" s="99">
        <f>+'C34'!L14/('C34'!L14+'C36'!L14+'C38'!L15)*100</f>
        <v>66.720779220779221</v>
      </c>
      <c r="M14" s="99"/>
      <c r="N14" s="99">
        <f>+'C34'!N14/('C34'!N14+'C36'!N14+'C38'!N15)*100</f>
        <v>72.627327798967912</v>
      </c>
      <c r="O14" s="99">
        <f>+'C34'!O14/('C34'!O14+'C36'!O14+'C38'!O15)*100</f>
        <v>68.486462494451843</v>
      </c>
      <c r="P14" s="99">
        <f>+'C34'!P14/('C34'!P14+'C36'!P14+'C38'!P15)*100</f>
        <v>76.860254083484563</v>
      </c>
      <c r="Q14" s="99"/>
      <c r="R14" s="99">
        <f>+'C34'!R14/('C34'!R14+'C36'!R14+'C38'!R15)*100</f>
        <v>67.943174799258799</v>
      </c>
      <c r="S14" s="99">
        <f>+'C34'!S14/('C34'!S14+'C36'!S14+'C38'!S15)*100</f>
        <v>61.137646547980893</v>
      </c>
      <c r="T14" s="99">
        <f>+'C34'!T14/('C34'!T14+'C36'!T14+'C38'!T15)*100</f>
        <v>74.079874706342991</v>
      </c>
      <c r="U14" s="99"/>
      <c r="V14" s="99">
        <f>+'C34'!V14/('C34'!V14+'C36'!V14+'C38'!V15)*100</f>
        <v>76.602900988017666</v>
      </c>
      <c r="W14" s="99">
        <f>+'C34'!W14/('C34'!W14+'C36'!W14+'C38'!W15)*100</f>
        <v>69.073992024811687</v>
      </c>
      <c r="X14" s="99">
        <f>+'C34'!X14/('C34'!X14+'C36'!X14+'C38'!X15)*100</f>
        <v>83.399999999999991</v>
      </c>
      <c r="Y14" s="99"/>
      <c r="Z14" s="99">
        <f>+'C34'!Z14/('C34'!Z14+'C36'!Z14+'C38'!Z15)*100</f>
        <v>90.940423436730683</v>
      </c>
      <c r="AA14" s="99">
        <f>+'C34'!AA14/('C34'!AA14+'C36'!AA14+'C38'!AA15)*100</f>
        <v>87.150837988826808</v>
      </c>
      <c r="AB14" s="99">
        <f>+'C34'!AB14/('C34'!AB14+'C36'!AB14+'C38'!AB15)*100</f>
        <v>93.926056338028175</v>
      </c>
    </row>
    <row r="15" spans="1:31" ht="15.95" customHeight="1" x14ac:dyDescent="0.25">
      <c r="A15" s="53" t="s">
        <v>51</v>
      </c>
      <c r="B15" s="99">
        <f>+'C34'!B15/('C34'!B15+'C36'!B15+'C38'!B16)*100</f>
        <v>83.57518737043533</v>
      </c>
      <c r="C15" s="99">
        <f>+'C34'!C15/('C34'!C15+'C36'!C15+'C38'!C16)*100</f>
        <v>80.650252525252526</v>
      </c>
      <c r="D15" s="99">
        <f>+'C34'!D15/('C34'!D15+'C36'!D15+'C38'!D16)*100</f>
        <v>86.561392201095714</v>
      </c>
      <c r="E15" s="99"/>
      <c r="F15" s="99">
        <f>+'C34'!F15/('C34'!F15+'C36'!F15+'C38'!F16)*100</f>
        <v>81.391304347826093</v>
      </c>
      <c r="G15" s="99">
        <f>+'C34'!G15/('C34'!G15+'C36'!G15+'C38'!G16)*100</f>
        <v>80.303030303030297</v>
      </c>
      <c r="H15" s="99">
        <f>+'C34'!H15/('C34'!H15+'C36'!H15+'C38'!H16)*100</f>
        <v>82.553956834532372</v>
      </c>
      <c r="I15" s="99"/>
      <c r="J15" s="99">
        <f>+'C34'!J15/('C34'!J15+'C36'!J15+'C38'!J16)*100</f>
        <v>74.110320284697508</v>
      </c>
      <c r="K15" s="99">
        <f>+'C34'!K15/('C34'!K15+'C36'!K15+'C38'!K16)*100</f>
        <v>68.600682593856661</v>
      </c>
      <c r="L15" s="99">
        <f>+'C34'!L15/('C34'!L15+'C36'!L15+'C38'!L16)*100</f>
        <v>80.111524163568774</v>
      </c>
      <c r="M15" s="99"/>
      <c r="N15" s="99">
        <f>+'C34'!N15/('C34'!N15+'C36'!N15+'C38'!N16)*100</f>
        <v>89.304347826086968</v>
      </c>
      <c r="O15" s="99">
        <f>+'C34'!O15/('C34'!O15+'C36'!O15+'C38'!O16)*100</f>
        <v>85.445205479452056</v>
      </c>
      <c r="P15" s="99">
        <f>+'C34'!P15/('C34'!P15+'C36'!P15+'C38'!P16)*100</f>
        <v>93.28621908127208</v>
      </c>
      <c r="Q15" s="99"/>
      <c r="R15" s="99">
        <f>+'C34'!R15/('C34'!R15+'C36'!R15+'C38'!R16)*100</f>
        <v>75.801282051282044</v>
      </c>
      <c r="S15" s="99">
        <f>+'C34'!S15/('C34'!S15+'C36'!S15+'C38'!S16)*100</f>
        <v>72.058823529411768</v>
      </c>
      <c r="T15" s="99">
        <f>+'C34'!T15/('C34'!T15+'C36'!T15+'C38'!T16)*100</f>
        <v>79.40251572327044</v>
      </c>
      <c r="U15" s="99"/>
      <c r="V15" s="99">
        <f>+'C34'!V15/('C34'!V15+'C36'!V15+'C38'!V16)*100</f>
        <v>92.640692640692649</v>
      </c>
      <c r="W15" s="99">
        <f>+'C34'!W15/('C34'!W15+'C36'!W15+'C38'!W16)*100</f>
        <v>91.811846689895475</v>
      </c>
      <c r="X15" s="99">
        <f>+'C34'!X15/('C34'!X15+'C36'!X15+'C38'!X16)*100</f>
        <v>93.459552495697068</v>
      </c>
      <c r="Y15" s="99"/>
      <c r="Z15" s="99">
        <f>+'C34'!Z15/('C34'!Z15+'C36'!Z15+'C38'!Z16)*100</f>
        <v>96.621621621621628</v>
      </c>
      <c r="AA15" s="99">
        <f>+'C34'!AA15/('C34'!AA15+'C36'!AA15+'C38'!AA16)*100</f>
        <v>95.87155963302753</v>
      </c>
      <c r="AB15" s="99">
        <f>+'C34'!AB15/('C34'!AB15+'C36'!AB15+'C38'!AB16)*100</f>
        <v>97.345132743362825</v>
      </c>
    </row>
    <row r="16" spans="1:31" ht="15.95" customHeight="1" x14ac:dyDescent="0.25">
      <c r="A16" s="53" t="s">
        <v>52</v>
      </c>
      <c r="B16" s="99">
        <f>+'C34'!B16/('C34'!B16+'C36'!B16+'C38'!B17)*100</f>
        <v>74.238119834710744</v>
      </c>
      <c r="C16" s="99">
        <f>+'C34'!C16/('C34'!C16+'C36'!C16+'C38'!C17)*100</f>
        <v>68.59897002508913</v>
      </c>
      <c r="D16" s="99">
        <f>+'C34'!D16/('C34'!D16+'C36'!D16+'C38'!D17)*100</f>
        <v>79.633607075173714</v>
      </c>
      <c r="E16" s="99"/>
      <c r="F16" s="99">
        <f>+'C34'!F16/('C34'!F16+'C36'!F16+'C38'!F17)*100</f>
        <v>67.348456675343996</v>
      </c>
      <c r="G16" s="99">
        <f>+'C34'!G16/('C34'!G16+'C36'!G16+'C38'!G17)*100</f>
        <v>62.719633307868605</v>
      </c>
      <c r="H16" s="99">
        <f>+'C34'!H16/('C34'!H16+'C36'!H16+'C38'!H17)*100</f>
        <v>71.739130434782609</v>
      </c>
      <c r="I16" s="99"/>
      <c r="J16" s="99">
        <f>+'C34'!J16/('C34'!J16+'C36'!J16+'C38'!J17)*100</f>
        <v>68.312478863713224</v>
      </c>
      <c r="K16" s="99">
        <f>+'C34'!K16/('C34'!K16+'C36'!K16+'C38'!K17)*100</f>
        <v>63.359788359788361</v>
      </c>
      <c r="L16" s="99">
        <f>+'C34'!L16/('C34'!L16+'C36'!L16+'C38'!L17)*100</f>
        <v>73.494809688581313</v>
      </c>
      <c r="M16" s="99"/>
      <c r="N16" s="99">
        <f>+'C34'!N16/('C34'!N16+'C36'!N16+'C38'!N17)*100</f>
        <v>81.860134895278662</v>
      </c>
      <c r="O16" s="99">
        <f>+'C34'!O16/('C34'!O16+'C36'!O16+'C38'!O17)*100</f>
        <v>76.474820143884898</v>
      </c>
      <c r="P16" s="99">
        <f>+'C34'!P16/('C34'!P16+'C36'!P16+'C38'!P17)*100</f>
        <v>87.105816398037845</v>
      </c>
      <c r="Q16" s="99"/>
      <c r="R16" s="99">
        <f>+'C34'!R16/('C34'!R16+'C36'!R16+'C38'!R17)*100</f>
        <v>63.630750231552945</v>
      </c>
      <c r="S16" s="99">
        <f>+'C34'!S16/('C34'!S16+'C36'!S16+'C38'!S17)*100</f>
        <v>55.555555555555557</v>
      </c>
      <c r="T16" s="99">
        <f>+'C34'!T16/('C34'!T16+'C36'!T16+'C38'!T17)*100</f>
        <v>71.023063276167946</v>
      </c>
      <c r="U16" s="99"/>
      <c r="V16" s="99">
        <f>+'C34'!V16/('C34'!V16+'C36'!V16+'C38'!V17)*100</f>
        <v>84.943457189014538</v>
      </c>
      <c r="W16" s="99">
        <f>+'C34'!W16/('C34'!W16+'C36'!W16+'C38'!W17)*100</f>
        <v>79.531772575250841</v>
      </c>
      <c r="X16" s="99">
        <f>+'C34'!X16/('C34'!X16+'C36'!X16+'C38'!X17)*100</f>
        <v>90</v>
      </c>
      <c r="Y16" s="99"/>
      <c r="Z16" s="99">
        <f>+'C34'!Z16/('C34'!Z16+'C36'!Z16+'C38'!Z17)*100</f>
        <v>97.105643994211292</v>
      </c>
      <c r="AA16" s="99">
        <f>+'C34'!AA16/('C34'!AA16+'C36'!AA16+'C38'!AA17)*100</f>
        <v>95.297805642633222</v>
      </c>
      <c r="AB16" s="99">
        <f>+'C34'!AB16/('C34'!AB16+'C36'!AB16+'C38'!AB17)*100</f>
        <v>98.655913978494624</v>
      </c>
    </row>
    <row r="17" spans="1:28" ht="15.95" customHeight="1" x14ac:dyDescent="0.25">
      <c r="A17" s="53" t="s">
        <v>53</v>
      </c>
      <c r="B17" s="99">
        <f>+'C34'!B17/('C34'!B17+'C36'!B17+'C38'!B18)*100</f>
        <v>79.334916864608076</v>
      </c>
      <c r="C17" s="99">
        <f>+'C34'!C17/('C34'!C17+'C36'!C17+'C38'!C18)*100</f>
        <v>73.309859154929583</v>
      </c>
      <c r="D17" s="99">
        <f>+'C34'!D17/('C34'!D17+'C36'!D17+'C38'!D18)*100</f>
        <v>84.937786509495737</v>
      </c>
      <c r="E17" s="99"/>
      <c r="F17" s="99">
        <f>+'C34'!F17/('C34'!F17+'C36'!F17+'C38'!F18)*100</f>
        <v>74.8046875</v>
      </c>
      <c r="G17" s="99">
        <f>+'C34'!G17/('C34'!G17+'C36'!G17+'C38'!G18)*100</f>
        <v>71.825396825396822</v>
      </c>
      <c r="H17" s="99">
        <f>+'C34'!H17/('C34'!H17+'C36'!H17+'C38'!H18)*100</f>
        <v>77.692307692307693</v>
      </c>
      <c r="I17" s="99"/>
      <c r="J17" s="99">
        <f>+'C34'!J17/('C34'!J17+'C36'!J17+'C38'!J18)*100</f>
        <v>73.267326732673268</v>
      </c>
      <c r="K17" s="99">
        <f>+'C34'!K17/('C34'!K17+'C36'!K17+'C38'!K18)*100</f>
        <v>69.72789115646259</v>
      </c>
      <c r="L17" s="99">
        <f>+'C34'!L17/('C34'!L17+'C36'!L17+'C38'!L18)*100</f>
        <v>78.199052132701425</v>
      </c>
      <c r="M17" s="99"/>
      <c r="N17" s="99">
        <f>+'C34'!N17/('C34'!N17+'C36'!N17+'C38'!N18)*100</f>
        <v>86.278195488721806</v>
      </c>
      <c r="O17" s="99">
        <f>+'C34'!O17/('C34'!O17+'C36'!O17+'C38'!O18)*100</f>
        <v>82.222222222222214</v>
      </c>
      <c r="P17" s="99">
        <f>+'C34'!P17/('C34'!P17+'C36'!P17+'C38'!P18)*100</f>
        <v>90.458015267175568</v>
      </c>
      <c r="Q17" s="99"/>
      <c r="R17" s="99">
        <f>+'C34'!R17/('C34'!R17+'C36'!R17+'C38'!R18)*100</f>
        <v>76.923076923076934</v>
      </c>
      <c r="S17" s="99">
        <f>+'C34'!S17/('C34'!S17+'C36'!S17+'C38'!S18)*100</f>
        <v>67.063492063492063</v>
      </c>
      <c r="T17" s="99">
        <f>+'C34'!T17/('C34'!T17+'C36'!T17+'C38'!T18)*100</f>
        <v>84.384384384384376</v>
      </c>
      <c r="U17" s="99"/>
      <c r="V17" s="99">
        <f>+'C34'!V17/('C34'!V17+'C36'!V17+'C38'!V18)*100</f>
        <v>79.931389365351635</v>
      </c>
      <c r="W17" s="99">
        <f>+'C34'!W17/('C34'!W17+'C36'!W17+'C38'!W18)*100</f>
        <v>70.769230769230774</v>
      </c>
      <c r="X17" s="99">
        <f>+'C34'!X17/('C34'!X17+'C36'!X17+'C38'!X18)*100</f>
        <v>87.306501547987608</v>
      </c>
      <c r="Y17" s="99"/>
      <c r="Z17" s="99">
        <f>+'C34'!Z17/('C34'!Z17+'C36'!Z17+'C38'!Z18)*100</f>
        <v>91.304347826086953</v>
      </c>
      <c r="AA17" s="99">
        <f>+'C34'!AA17/('C34'!AA17+'C36'!AA17+'C38'!AA18)*100</f>
        <v>86.956521739130437</v>
      </c>
      <c r="AB17" s="99">
        <f>+'C34'!AB17/('C34'!AB17+'C36'!AB17+'C38'!AB18)*100</f>
        <v>94.20289855072464</v>
      </c>
    </row>
    <row r="18" spans="1:28" ht="15.95" customHeight="1" x14ac:dyDescent="0.25">
      <c r="A18" s="53" t="s">
        <v>54</v>
      </c>
      <c r="B18" s="99">
        <f>+'C34'!B18/('C34'!B18+'C36'!B18+'C38'!B19)*100</f>
        <v>70.222319570693244</v>
      </c>
      <c r="C18" s="99">
        <f>+'C34'!C18/('C34'!C18+'C36'!C18+'C38'!C19)*100</f>
        <v>66.431898846495116</v>
      </c>
      <c r="D18" s="99">
        <f>+'C34'!D18/('C34'!D18+'C36'!D18+'C38'!D19)*100</f>
        <v>73.918451222150111</v>
      </c>
      <c r="E18" s="99"/>
      <c r="F18" s="99">
        <f>+'C34'!F18/('C34'!F18+'C36'!F18+'C38'!F19)*100</f>
        <v>61.087580270528761</v>
      </c>
      <c r="G18" s="99">
        <f>+'C34'!G18/('C34'!G18+'C36'!G18+'C38'!G19)*100</f>
        <v>57.973784817039864</v>
      </c>
      <c r="H18" s="99">
        <f>+'C34'!H18/('C34'!H18+'C36'!H18+'C38'!H19)*100</f>
        <v>64.205633032540334</v>
      </c>
      <c r="I18" s="99"/>
      <c r="J18" s="99">
        <f>+'C34'!J18/('C34'!J18+'C36'!J18+'C38'!J19)*100</f>
        <v>60.367962373772308</v>
      </c>
      <c r="K18" s="99">
        <f>+'C34'!K18/('C34'!K18+'C36'!K18+'C38'!K19)*100</f>
        <v>56.663025669033317</v>
      </c>
      <c r="L18" s="99">
        <f>+'C34'!L18/('C34'!L18+'C36'!L18+'C38'!L19)*100</f>
        <v>64.17157275021026</v>
      </c>
      <c r="M18" s="99"/>
      <c r="N18" s="99">
        <f>+'C34'!N18/('C34'!N18+'C36'!N18+'C38'!N19)*100</f>
        <v>74.518325365782985</v>
      </c>
      <c r="O18" s="99">
        <f>+'C34'!O18/('C34'!O18+'C36'!O18+'C38'!O19)*100</f>
        <v>71.103327495621713</v>
      </c>
      <c r="P18" s="99">
        <f>+'C34'!P18/('C34'!P18+'C36'!P18+'C38'!P19)*100</f>
        <v>77.883232671843544</v>
      </c>
      <c r="Q18" s="99"/>
      <c r="R18" s="99">
        <f>+'C34'!R18/('C34'!R18+'C36'!R18+'C38'!R19)*100</f>
        <v>70.930904885805148</v>
      </c>
      <c r="S18" s="99">
        <f>+'C34'!S18/('C34'!S18+'C36'!S18+'C38'!S19)*100</f>
        <v>66.064018968583284</v>
      </c>
      <c r="T18" s="99">
        <f>+'C34'!T18/('C34'!T18+'C36'!T18+'C38'!T19)*100</f>
        <v>75.564334085778782</v>
      </c>
      <c r="U18" s="99"/>
      <c r="V18" s="99">
        <f>+'C34'!V18/('C34'!V18+'C36'!V18+'C38'!V19)*100</f>
        <v>79.544025157232696</v>
      </c>
      <c r="W18" s="99">
        <f>+'C34'!W18/('C34'!W18+'C36'!W18+'C38'!W19)*100</f>
        <v>75.895765472312704</v>
      </c>
      <c r="X18" s="99">
        <f>+'C34'!X18/('C34'!X18+'C36'!X18+'C38'!X19)*100</f>
        <v>82.948328267477194</v>
      </c>
      <c r="Y18" s="99"/>
      <c r="Z18" s="99">
        <f>+'C34'!Z18/('C34'!Z18+'C36'!Z18+'C38'!Z19)*100</f>
        <v>94.87465181058495</v>
      </c>
      <c r="AA18" s="99">
        <f>+'C34'!AA18/('C34'!AA18+'C36'!AA18+'C38'!AA19)*100</f>
        <v>93.794749403341299</v>
      </c>
      <c r="AB18" s="99">
        <f>+'C34'!AB18/('C34'!AB18+'C36'!AB18+'C38'!AB19)*100</f>
        <v>95.820271682340646</v>
      </c>
    </row>
    <row r="19" spans="1:28" ht="15.95" customHeight="1" x14ac:dyDescent="0.25">
      <c r="A19" s="53" t="s">
        <v>55</v>
      </c>
      <c r="B19" s="99">
        <f>+'C34'!B19/('C34'!B19+'C36'!B19+'C38'!B20)*100</f>
        <v>70.951517632610091</v>
      </c>
      <c r="C19" s="99">
        <f>+'C34'!C19/('C34'!C19+'C36'!C19+'C38'!C20)*100</f>
        <v>66.120802183457926</v>
      </c>
      <c r="D19" s="99">
        <f>+'C34'!D19/('C34'!D19+'C36'!D19+'C38'!D20)*100</f>
        <v>75.645756457564573</v>
      </c>
      <c r="E19" s="99"/>
      <c r="F19" s="99">
        <f>+'C34'!F19/('C34'!F19+'C36'!F19+'C38'!F20)*100</f>
        <v>67.403817025143894</v>
      </c>
      <c r="G19" s="99">
        <f>+'C34'!G19/('C34'!G19+'C36'!G19+'C38'!G20)*100</f>
        <v>64.808153477218227</v>
      </c>
      <c r="H19" s="99">
        <f>+'C34'!H19/('C34'!H19+'C36'!H19+'C38'!H20)*100</f>
        <v>70.055113288426213</v>
      </c>
      <c r="I19" s="99"/>
      <c r="J19" s="99">
        <f>+'C34'!J19/('C34'!J19+'C36'!J19+'C38'!J20)*100</f>
        <v>65.837037037037035</v>
      </c>
      <c r="K19" s="99">
        <f>+'C34'!K19/('C34'!K19+'C36'!K19+'C38'!K20)*100</f>
        <v>62.23776223776224</v>
      </c>
      <c r="L19" s="99">
        <f>+'C34'!L19/('C34'!L19+'C36'!L19+'C38'!L20)*100</f>
        <v>69.559975889089813</v>
      </c>
      <c r="M19" s="99"/>
      <c r="N19" s="99">
        <f>+'C34'!N19/('C34'!N19+'C36'!N19+'C38'!N20)*100</f>
        <v>71.294331615641099</v>
      </c>
      <c r="O19" s="99">
        <f>+'C34'!O19/('C34'!O19+'C36'!O19+'C38'!O20)*100</f>
        <v>66.907340553549943</v>
      </c>
      <c r="P19" s="99">
        <f>+'C34'!P19/('C34'!P19+'C36'!P19+'C38'!P20)*100</f>
        <v>75.748320097739764</v>
      </c>
      <c r="Q19" s="99"/>
      <c r="R19" s="99">
        <f>+'C34'!R19/('C34'!R19+'C36'!R19+'C38'!R20)*100</f>
        <v>69.228477807566279</v>
      </c>
      <c r="S19" s="99">
        <f>+'C34'!S19/('C34'!S19+'C36'!S19+'C38'!S20)*100</f>
        <v>61.762880198634384</v>
      </c>
      <c r="T19" s="99">
        <f>+'C34'!T19/('C34'!T19+'C36'!T19+'C38'!T20)*100</f>
        <v>76.116838487972501</v>
      </c>
      <c r="U19" s="99"/>
      <c r="V19" s="99">
        <f>+'C34'!V19/('C34'!V19+'C36'!V19+'C38'!V20)*100</f>
        <v>77.261306532663326</v>
      </c>
      <c r="W19" s="99">
        <f>+'C34'!W19/('C34'!W19+'C36'!W19+'C38'!W20)*100</f>
        <v>70.98930481283422</v>
      </c>
      <c r="X19" s="99">
        <f>+'C34'!X19/('C34'!X19+'C36'!X19+'C38'!X20)*100</f>
        <v>82.819905213270147</v>
      </c>
      <c r="Y19" s="99"/>
      <c r="Z19" s="99">
        <f>+'C34'!Z19/('C34'!Z19+'C36'!Z19+'C38'!Z20)*100</f>
        <v>94.168096054888508</v>
      </c>
      <c r="AA19" s="99">
        <f>+'C34'!AA19/('C34'!AA19+'C36'!AA19+'C38'!AA20)*100</f>
        <v>92.700729927007302</v>
      </c>
      <c r="AB19" s="99">
        <f>+'C34'!AB19/('C34'!AB19+'C36'!AB19+'C38'!AB20)*100</f>
        <v>95.469255663430417</v>
      </c>
    </row>
    <row r="20" spans="1:28" ht="15.95" customHeight="1" x14ac:dyDescent="0.25">
      <c r="A20" s="53" t="s">
        <v>56</v>
      </c>
      <c r="B20" s="99">
        <f>+'C34'!B20/('C34'!B20+'C36'!B20+'C38'!B21)*100</f>
        <v>78.80497179653571</v>
      </c>
      <c r="C20" s="99">
        <f>+'C34'!C20/('C34'!C20+'C36'!C20+'C38'!C21)*100</f>
        <v>74.596362150010222</v>
      </c>
      <c r="D20" s="99">
        <f>+'C34'!D20/('C34'!D20+'C36'!D20+'C38'!D21)*100</f>
        <v>82.824241241338925</v>
      </c>
      <c r="E20" s="99"/>
      <c r="F20" s="99">
        <f>+'C34'!F20/('C34'!F20+'C36'!F20+'C38'!F21)*100</f>
        <v>75.876440303996077</v>
      </c>
      <c r="G20" s="99">
        <f>+'C34'!G20/('C34'!G20+'C36'!G20+'C38'!G21)*100</f>
        <v>72.941742898411164</v>
      </c>
      <c r="H20" s="99">
        <f>+'C34'!H20/('C34'!H20+'C36'!H20+'C38'!H21)*100</f>
        <v>78.92107892107893</v>
      </c>
      <c r="I20" s="99"/>
      <c r="J20" s="99">
        <f>+'C34'!J20/('C34'!J20+'C36'!J20+'C38'!J21)*100</f>
        <v>73.343009192065807</v>
      </c>
      <c r="K20" s="99">
        <f>+'C34'!K20/('C34'!K20+'C36'!K20+'C38'!K21)*100</f>
        <v>69.675599435825106</v>
      </c>
      <c r="L20" s="99">
        <f>+'C34'!L20/('C34'!L20+'C36'!L20+'C38'!L21)*100</f>
        <v>77.229696063776771</v>
      </c>
      <c r="M20" s="99"/>
      <c r="N20" s="99">
        <f>+'C34'!N20/('C34'!N20+'C36'!N20+'C38'!N21)*100</f>
        <v>81.627081627081637</v>
      </c>
      <c r="O20" s="99">
        <f>+'C34'!O20/('C34'!O20+'C36'!O20+'C38'!O21)*100</f>
        <v>77.161862527716181</v>
      </c>
      <c r="P20" s="99">
        <f>+'C34'!P20/('C34'!P20+'C36'!P20+'C38'!P21)*100</f>
        <v>85.960193652501346</v>
      </c>
      <c r="Q20" s="99"/>
      <c r="R20" s="99">
        <f>+'C34'!R20/('C34'!R20+'C36'!R20+'C38'!R21)*100</f>
        <v>75.970425138632152</v>
      </c>
      <c r="S20" s="99">
        <f>+'C34'!S20/('C34'!S20+'C36'!S20+'C38'!S21)*100</f>
        <v>69.333333333333343</v>
      </c>
      <c r="T20" s="99">
        <f>+'C34'!T20/('C34'!T20+'C36'!T20+'C38'!T21)*100</f>
        <v>81.522793404461694</v>
      </c>
      <c r="U20" s="99"/>
      <c r="V20" s="99">
        <f>+'C34'!V20/('C34'!V20+'C36'!V20+'C38'!V21)*100</f>
        <v>85.091814503579215</v>
      </c>
      <c r="W20" s="99">
        <f>+'C34'!W20/('C34'!W20+'C36'!W20+'C38'!W21)*100</f>
        <v>81.899298916507334</v>
      </c>
      <c r="X20" s="99">
        <f>+'C34'!X20/('C34'!X20+'C36'!X20+'C38'!X21)*100</f>
        <v>88.138686131386862</v>
      </c>
      <c r="Y20" s="99"/>
      <c r="Z20" s="99">
        <f>+'C34'!Z20/('C34'!Z20+'C36'!Z20+'C38'!Z21)*100</f>
        <v>91.529818496110622</v>
      </c>
      <c r="AA20" s="99">
        <f>+'C34'!AA20/('C34'!AA20+'C36'!AA20+'C38'!AA21)*100</f>
        <v>88.84297520661157</v>
      </c>
      <c r="AB20" s="99">
        <f>+'C34'!AB20/('C34'!AB20+'C36'!AB20+'C38'!AB21)*100</f>
        <v>93.462109955423472</v>
      </c>
    </row>
    <row r="21" spans="1:28" ht="15.95" customHeight="1" x14ac:dyDescent="0.25">
      <c r="A21" s="53" t="s">
        <v>57</v>
      </c>
      <c r="B21" s="99">
        <f>+'C34'!B21/('C34'!B21+'C36'!B21+'C38'!B22)*100</f>
        <v>70.127118644067792</v>
      </c>
      <c r="C21" s="99">
        <f>+'C34'!C21/('C34'!C21+'C36'!C21+'C38'!C22)*100</f>
        <v>65.192437542201219</v>
      </c>
      <c r="D21" s="99">
        <f>+'C34'!D21/('C34'!D21+'C36'!D21+'C38'!D22)*100</f>
        <v>74.732199117832394</v>
      </c>
      <c r="E21" s="99"/>
      <c r="F21" s="99">
        <f>+'C34'!F21/('C34'!F21+'C36'!F21+'C38'!F22)*100</f>
        <v>70.029455081001473</v>
      </c>
      <c r="G21" s="99">
        <f>+'C34'!G21/('C34'!G21+'C36'!G21+'C38'!G22)*100</f>
        <v>65.367316341829081</v>
      </c>
      <c r="H21" s="99">
        <f>+'C34'!H21/('C34'!H21+'C36'!H21+'C38'!H22)*100</f>
        <v>74.529667149059335</v>
      </c>
      <c r="I21" s="99"/>
      <c r="J21" s="99">
        <f>+'C34'!J21/('C34'!J21+'C36'!J21+'C38'!J22)*100</f>
        <v>65.536277602523668</v>
      </c>
      <c r="K21" s="99">
        <f>+'C34'!K21/('C34'!K21+'C36'!K21+'C38'!K22)*100</f>
        <v>62.923076923076927</v>
      </c>
      <c r="L21" s="99">
        <f>+'C34'!L21/('C34'!L21+'C36'!L21+'C38'!L22)*100</f>
        <v>68.284789644012946</v>
      </c>
      <c r="M21" s="99"/>
      <c r="N21" s="99">
        <f>+'C34'!N21/('C34'!N21+'C36'!N21+'C38'!N22)*100</f>
        <v>71.138570167696386</v>
      </c>
      <c r="O21" s="99">
        <f>+'C34'!O21/('C34'!O21+'C36'!O21+'C38'!O22)*100</f>
        <v>66.726943942133815</v>
      </c>
      <c r="P21" s="99">
        <f>+'C34'!P21/('C34'!P21+'C36'!P21+'C38'!P22)*100</f>
        <v>75.344827586206904</v>
      </c>
      <c r="Q21" s="99"/>
      <c r="R21" s="99">
        <f>+'C34'!R21/('C34'!R21+'C36'!R21+'C38'!R22)*100</f>
        <v>66.142460684551338</v>
      </c>
      <c r="S21" s="99">
        <f>+'C34'!S21/('C34'!S21+'C36'!S21+'C38'!S22)*100</f>
        <v>60.320641282565134</v>
      </c>
      <c r="T21" s="99">
        <f>+'C34'!T21/('C34'!T21+'C36'!T21+'C38'!T22)*100</f>
        <v>71.134020618556704</v>
      </c>
      <c r="U21" s="99"/>
      <c r="V21" s="99">
        <f>+'C34'!V21/('C34'!V21+'C36'!V21+'C38'!V22)*100</f>
        <v>73.152478952291872</v>
      </c>
      <c r="W21" s="99">
        <f>+'C34'!W21/('C34'!W21+'C36'!W21+'C38'!W22)*100</f>
        <v>65.191146881287736</v>
      </c>
      <c r="X21" s="99">
        <f>+'C34'!X21/('C34'!X21+'C36'!X21+'C38'!X22)*100</f>
        <v>80.069930069930066</v>
      </c>
      <c r="Y21" s="99"/>
      <c r="Z21" s="99">
        <f>+'C34'!Z21/('C34'!Z21+'C36'!Z21+'C38'!Z22)*100</f>
        <v>96.035242290748897</v>
      </c>
      <c r="AA21" s="99">
        <f>+'C34'!AA21/('C34'!AA21+'C36'!AA21+'C38'!AA22)*100</f>
        <v>95.833333333333343</v>
      </c>
      <c r="AB21" s="99">
        <f>+'C34'!AB21/('C34'!AB21+'C36'!AB21+'C38'!AB22)*100</f>
        <v>96.18320610687023</v>
      </c>
    </row>
    <row r="22" spans="1:28" ht="15.95" customHeight="1" x14ac:dyDescent="0.25">
      <c r="A22" s="56" t="s">
        <v>58</v>
      </c>
      <c r="B22" s="99">
        <f>+'C34'!B22/('C34'!B22+'C36'!B22+'C38'!B23)*100</f>
        <v>74.078163591457212</v>
      </c>
      <c r="C22" s="99">
        <f>+'C34'!C22/('C34'!C22+'C36'!C22+'C38'!C23)*100</f>
        <v>71.191897904226678</v>
      </c>
      <c r="D22" s="99">
        <f>+'C34'!D22/('C34'!D22+'C36'!D22+'C38'!D23)*100</f>
        <v>76.922633127560147</v>
      </c>
      <c r="E22" s="99"/>
      <c r="F22" s="99">
        <f>+'C34'!F22/('C34'!F22+'C36'!F22+'C38'!F23)*100</f>
        <v>71.001079747030687</v>
      </c>
      <c r="G22" s="99">
        <f>+'C34'!G22/('C34'!G22+'C36'!G22+'C38'!G23)*100</f>
        <v>67.847243609485673</v>
      </c>
      <c r="H22" s="99">
        <f>+'C34'!H22/('C34'!H22+'C36'!H22+'C38'!H23)*100</f>
        <v>74.165636588380707</v>
      </c>
      <c r="I22" s="99"/>
      <c r="J22" s="99">
        <f>+'C34'!J22/('C34'!J22+'C36'!J22+'C38'!J23)*100</f>
        <v>68.71614697701655</v>
      </c>
      <c r="K22" s="99">
        <f>+'C34'!K22/('C34'!K22+'C36'!K22+'C38'!K23)*100</f>
        <v>65.858528237307468</v>
      </c>
      <c r="L22" s="99">
        <f>+'C34'!L22/('C34'!L22+'C36'!L22+'C38'!L23)*100</f>
        <v>71.729323308270679</v>
      </c>
      <c r="M22" s="99"/>
      <c r="N22" s="99">
        <f>+'C34'!N22/('C34'!N22+'C36'!N22+'C38'!N23)*100</f>
        <v>77.188328912466844</v>
      </c>
      <c r="O22" s="99">
        <f>+'C34'!O22/('C34'!O22+'C36'!O22+'C38'!O23)*100</f>
        <v>73.780677228953095</v>
      </c>
      <c r="P22" s="99">
        <f>+'C34'!P22/('C34'!P22+'C36'!P22+'C38'!P23)*100</f>
        <v>80.626959247648898</v>
      </c>
      <c r="Q22" s="99"/>
      <c r="R22" s="99">
        <f>+'C34'!R22/('C34'!R22+'C36'!R22+'C38'!R23)*100</f>
        <v>69.273907910271546</v>
      </c>
      <c r="S22" s="99">
        <f>+'C34'!S22/('C34'!S22+'C36'!S22+'C38'!S23)*100</f>
        <v>67.141585040071234</v>
      </c>
      <c r="T22" s="99">
        <f>+'C34'!T22/('C34'!T22+'C36'!T22+'C38'!T23)*100</f>
        <v>71.382447901379507</v>
      </c>
      <c r="U22" s="99"/>
      <c r="V22" s="99">
        <f>+'C34'!V22/('C34'!V22+'C36'!V22+'C38'!V23)*100</f>
        <v>80.031397174254309</v>
      </c>
      <c r="W22" s="99">
        <f>+'C34'!W22/('C34'!W22+'C36'!W22+'C38'!W23)*100</f>
        <v>77.206851119894594</v>
      </c>
      <c r="X22" s="99">
        <f>+'C34'!X22/('C34'!X22+'C36'!X22+'C38'!X23)*100</f>
        <v>82.603479304139171</v>
      </c>
      <c r="Y22" s="99"/>
      <c r="Z22" s="99">
        <f>+'C34'!Z22/('C34'!Z22+'C36'!Z22+'C38'!Z23)*100</f>
        <v>94.307891332470888</v>
      </c>
      <c r="AA22" s="99">
        <f>+'C34'!AA22/('C34'!AA22+'C36'!AA22+'C38'!AA23)*100</f>
        <v>94.751773049645394</v>
      </c>
      <c r="AB22" s="99">
        <f>+'C34'!AB22/('C34'!AB22+'C36'!AB22+'C38'!AB23)*100</f>
        <v>93.935790725326996</v>
      </c>
    </row>
    <row r="23" spans="1:28" ht="15.95" customHeight="1" x14ac:dyDescent="0.25">
      <c r="A23" s="53" t="s">
        <v>59</v>
      </c>
      <c r="B23" s="99">
        <f>+'C34'!B23/('C34'!B23+'C36'!B23+'C38'!B24)*100</f>
        <v>83.172720533728679</v>
      </c>
      <c r="C23" s="99">
        <f>+'C34'!C23/('C34'!C23+'C36'!C23+'C38'!C24)*100</f>
        <v>80.088932806324109</v>
      </c>
      <c r="D23" s="99">
        <f>+'C34'!D23/('C34'!D23+'C36'!D23+'C38'!D24)*100</f>
        <v>86.258032624814632</v>
      </c>
      <c r="E23" s="99"/>
      <c r="F23" s="99">
        <f>+'C34'!F23/('C34'!F23+'C36'!F23+'C38'!F24)*100</f>
        <v>83.25153374233129</v>
      </c>
      <c r="G23" s="99">
        <f>+'C34'!G23/('C34'!G23+'C36'!G23+'C38'!G24)*100</f>
        <v>79.927448609431679</v>
      </c>
      <c r="H23" s="99">
        <f>+'C34'!H23/('C34'!H23+'C36'!H23+'C38'!H24)*100</f>
        <v>86.674968866749694</v>
      </c>
      <c r="I23" s="99"/>
      <c r="J23" s="99">
        <f>+'C34'!J23/('C34'!J23+'C36'!J23+'C38'!J24)*100</f>
        <v>79.378362223550496</v>
      </c>
      <c r="K23" s="99">
        <f>+'C34'!K23/('C34'!K23+'C36'!K23+'C38'!K24)*100</f>
        <v>77.407407407407405</v>
      </c>
      <c r="L23" s="99">
        <f>+'C34'!L23/('C34'!L23+'C36'!L23+'C38'!L24)*100</f>
        <v>81.228273464658173</v>
      </c>
      <c r="M23" s="99"/>
      <c r="N23" s="99">
        <f>+'C34'!N23/('C34'!N23+'C36'!N23+'C38'!N24)*100</f>
        <v>87.5</v>
      </c>
      <c r="O23" s="99">
        <f>+'C34'!O23/('C34'!O23+'C36'!O23+'C38'!O24)*100</f>
        <v>84.517766497461935</v>
      </c>
      <c r="P23" s="99">
        <f>+'C34'!P23/('C34'!P23+'C36'!P23+'C38'!P24)*100</f>
        <v>90.819209039548028</v>
      </c>
      <c r="Q23" s="99"/>
      <c r="R23" s="99">
        <f>+'C34'!R23/('C34'!R23+'C36'!R23+'C38'!R24)*100</f>
        <v>81.79596823457544</v>
      </c>
      <c r="S23" s="99">
        <f>+'C34'!S23/('C34'!S23+'C36'!S23+'C38'!S24)*100</f>
        <v>77.955665024630534</v>
      </c>
      <c r="T23" s="99">
        <f>+'C34'!T23/('C34'!T23+'C36'!T23+'C38'!T24)*100</f>
        <v>85.575757575757578</v>
      </c>
      <c r="U23" s="99"/>
      <c r="V23" s="99">
        <f>+'C34'!V23/('C34'!V23+'C36'!V23+'C38'!V24)*100</f>
        <v>84.375</v>
      </c>
      <c r="W23" s="99">
        <f>+'C34'!W23/('C34'!W23+'C36'!W23+'C38'!W24)*100</f>
        <v>80.805369127516784</v>
      </c>
      <c r="X23" s="99">
        <f>+'C34'!X23/('C34'!X23+'C36'!X23+'C38'!X24)*100</f>
        <v>87.878787878787875</v>
      </c>
      <c r="Y23" s="99"/>
      <c r="Z23" s="99">
        <f>+'C34'!Z23/('C34'!Z23+'C36'!Z23+'C38'!Z24)*100</f>
        <v>84.415584415584405</v>
      </c>
      <c r="AA23" s="99">
        <f>+'C34'!AA23/('C34'!AA23+'C36'!AA23+'C38'!AA24)*100</f>
        <v>80.303030303030297</v>
      </c>
      <c r="AB23" s="99">
        <f>+'C34'!AB23/('C34'!AB23+'C36'!AB23+'C38'!AB24)*100</f>
        <v>87.5</v>
      </c>
    </row>
    <row r="24" spans="1:28" ht="15.95" customHeight="1" x14ac:dyDescent="0.25">
      <c r="A24" s="53" t="s">
        <v>60</v>
      </c>
      <c r="B24" s="99">
        <f>+'C34'!B24/('C34'!B24+'C36'!B24+'C38'!B25)*100</f>
        <v>79.331667707682698</v>
      </c>
      <c r="C24" s="99">
        <f>+'C34'!C24/('C34'!C24+'C36'!C24+'C38'!C25)*100</f>
        <v>76.953717754172985</v>
      </c>
      <c r="D24" s="99">
        <f>+'C34'!D24/('C34'!D24+'C36'!D24+'C38'!D25)*100</f>
        <v>81.652678351024448</v>
      </c>
      <c r="E24" s="99"/>
      <c r="F24" s="99">
        <f>+'C34'!F24/('C34'!F24+'C36'!F24+'C38'!F25)*100</f>
        <v>75.714285714285708</v>
      </c>
      <c r="G24" s="99">
        <f>+'C34'!G24/('C34'!G24+'C36'!G24+'C38'!G25)*100</f>
        <v>73.904109589041099</v>
      </c>
      <c r="H24" s="99">
        <f>+'C34'!H24/('C34'!H24+'C36'!H24+'C38'!H25)*100</f>
        <v>77.5</v>
      </c>
      <c r="I24" s="99"/>
      <c r="J24" s="99">
        <f>+'C34'!J24/('C34'!J24+'C36'!J24+'C38'!J25)*100</f>
        <v>75.760000000000005</v>
      </c>
      <c r="K24" s="99">
        <f>+'C34'!K24/('C34'!K24+'C36'!K24+'C38'!K25)*100</f>
        <v>73.263224984066284</v>
      </c>
      <c r="L24" s="99">
        <f>+'C34'!L24/('C34'!L24+'C36'!L24+'C38'!L25)*100</f>
        <v>78.277634961439588</v>
      </c>
      <c r="M24" s="99"/>
      <c r="N24" s="99">
        <f>+'C34'!N24/('C34'!N24+'C36'!N24+'C38'!N25)*100</f>
        <v>80.616382806163827</v>
      </c>
      <c r="O24" s="99">
        <f>+'C34'!O24/('C34'!O24+'C36'!O24+'C38'!O25)*100</f>
        <v>78.665383381456536</v>
      </c>
      <c r="P24" s="99">
        <f>+'C34'!P24/('C34'!P24+'C36'!P24+'C38'!P25)*100</f>
        <v>82.611548556430449</v>
      </c>
      <c r="Q24" s="99"/>
      <c r="R24" s="99">
        <f>+'C34'!R24/('C34'!R24+'C36'!R24+'C38'!R25)*100</f>
        <v>76.011514473052927</v>
      </c>
      <c r="S24" s="99">
        <f>+'C34'!S24/('C34'!S24+'C36'!S24+'C38'!S25)*100</f>
        <v>73.042908614477568</v>
      </c>
      <c r="T24" s="99">
        <f>+'C34'!T24/('C34'!T24+'C36'!T24+'C38'!T25)*100</f>
        <v>78.84375</v>
      </c>
      <c r="U24" s="99"/>
      <c r="V24" s="99">
        <f>+'C34'!V24/('C34'!V24+'C36'!V24+'C38'!V25)*100</f>
        <v>84.052309782608688</v>
      </c>
      <c r="W24" s="99">
        <f>+'C34'!W24/('C34'!W24+'C36'!W24+'C38'!W25)*100</f>
        <v>81.606397774687068</v>
      </c>
      <c r="X24" s="99">
        <f>+'C34'!X24/('C34'!X24+'C36'!X24+'C38'!X25)*100</f>
        <v>86.387782204515275</v>
      </c>
      <c r="Y24" s="99"/>
      <c r="Z24" s="99">
        <f>+'C34'!Z24/('C34'!Z24+'C36'!Z24+'C38'!Z25)*100</f>
        <v>97.411616161616166</v>
      </c>
      <c r="AA24" s="99">
        <f>+'C34'!AA24/('C34'!AA24+'C36'!AA24+'C38'!AA25)*100</f>
        <v>96.207865168539328</v>
      </c>
      <c r="AB24" s="99">
        <f>+'C34'!AB24/('C34'!AB24+'C36'!AB24+'C38'!AB25)*100</f>
        <v>98.394495412844037</v>
      </c>
    </row>
    <row r="25" spans="1:28" ht="15.95" customHeight="1" x14ac:dyDescent="0.25">
      <c r="A25" s="53" t="s">
        <v>61</v>
      </c>
      <c r="B25" s="99">
        <f>+'C34'!B25/('C34'!B25+'C36'!B25+'C38'!B26)*100</f>
        <v>66.939852757327415</v>
      </c>
      <c r="C25" s="99">
        <f>+'C34'!C25/('C34'!C25+'C36'!C25+'C38'!C26)*100</f>
        <v>62.02161846333626</v>
      </c>
      <c r="D25" s="99">
        <f>+'C34'!D25/('C34'!D25+'C36'!D25+'C38'!D26)*100</f>
        <v>71.398305084745758</v>
      </c>
      <c r="E25" s="99"/>
      <c r="F25" s="99">
        <f>+'C34'!F25/('C34'!F25+'C36'!F25+'C38'!F26)*100</f>
        <v>64.478230822391154</v>
      </c>
      <c r="G25" s="99">
        <f>+'C34'!G25/('C34'!G25+'C36'!G25+'C38'!G26)*100</f>
        <v>60.416666666666664</v>
      </c>
      <c r="H25" s="99">
        <f>+'C34'!H25/('C34'!H25+'C36'!H25+'C38'!H26)*100</f>
        <v>68</v>
      </c>
      <c r="I25" s="99"/>
      <c r="J25" s="99">
        <f>+'C34'!J25/('C34'!J25+'C36'!J25+'C38'!J26)*100</f>
        <v>64.697895451459601</v>
      </c>
      <c r="K25" s="99">
        <f>+'C34'!K25/('C34'!K25+'C36'!K25+'C38'!K26)*100</f>
        <v>59.69101123595506</v>
      </c>
      <c r="L25" s="99">
        <f>+'C34'!L25/('C34'!L25+'C36'!L25+'C38'!L26)*100</f>
        <v>69.382391590013142</v>
      </c>
      <c r="M25" s="99"/>
      <c r="N25" s="99">
        <f>+'C34'!N25/('C34'!N25+'C36'!N25+'C38'!N26)*100</f>
        <v>66.617647058823522</v>
      </c>
      <c r="O25" s="99">
        <f>+'C34'!O25/('C34'!O25+'C36'!O25+'C38'!O26)*100</f>
        <v>61.285500747384155</v>
      </c>
      <c r="P25" s="99">
        <f>+'C34'!P25/('C34'!P25+'C36'!P25+'C38'!P26)*100</f>
        <v>71.780028943560055</v>
      </c>
      <c r="Q25" s="99"/>
      <c r="R25" s="99">
        <f>+'C34'!R25/('C34'!R25+'C36'!R25+'C38'!R26)*100</f>
        <v>59.876543209876544</v>
      </c>
      <c r="S25" s="99">
        <f>+'C34'!S25/('C34'!S25+'C36'!S25+'C38'!S26)*100</f>
        <v>54.424778761061944</v>
      </c>
      <c r="T25" s="99">
        <f>+'C34'!T25/('C34'!T25+'C36'!T25+'C38'!T26)*100</f>
        <v>64.615384615384613</v>
      </c>
      <c r="U25" s="99"/>
      <c r="V25" s="99">
        <f>+'C34'!V25/('C34'!V25+'C36'!V25+'C38'!V26)*100</f>
        <v>78.734756097560975</v>
      </c>
      <c r="W25" s="99">
        <f>+'C34'!W25/('C34'!W25+'C36'!W25+'C38'!W26)*100</f>
        <v>74.121405750798715</v>
      </c>
      <c r="X25" s="99">
        <f>+'C34'!X25/('C34'!X25+'C36'!X25+'C38'!X26)*100</f>
        <v>82.944606413994165</v>
      </c>
      <c r="Y25" s="99"/>
      <c r="Z25" s="99">
        <f>+'C34'!Z25/('C34'!Z25+'C36'!Z25+'C38'!Z26)*100</f>
        <v>81.208053691275168</v>
      </c>
      <c r="AA25" s="99">
        <f>+'C34'!AA25/('C34'!AA25+'C36'!AA25+'C38'!AA26)*100</f>
        <v>74.242424242424249</v>
      </c>
      <c r="AB25" s="99">
        <f>+'C34'!AB25/('C34'!AB25+'C36'!AB25+'C38'!AB26)*100</f>
        <v>86.746987951807228</v>
      </c>
    </row>
    <row r="26" spans="1:28" ht="15.95" customHeight="1" x14ac:dyDescent="0.25">
      <c r="A26" s="53" t="s">
        <v>62</v>
      </c>
      <c r="B26" s="99">
        <f>+'C34'!B26/('C34'!B26+'C36'!B26+'C38'!B27)*100</f>
        <v>70.114093408848404</v>
      </c>
      <c r="C26" s="99">
        <f>+'C34'!C26/('C34'!C26+'C36'!C26+'C38'!C27)*100</f>
        <v>64.919564089257904</v>
      </c>
      <c r="D26" s="99">
        <f>+'C34'!D26/('C34'!D26+'C36'!D26+'C38'!D27)*100</f>
        <v>74.804748516088722</v>
      </c>
      <c r="E26" s="99"/>
      <c r="F26" s="99">
        <f>+'C34'!F26/('C34'!F26+'C36'!F26+'C38'!F27)*100</f>
        <v>70.783847980997621</v>
      </c>
      <c r="G26" s="99">
        <f>+'C34'!G26/('C34'!G26+'C36'!G26+'C38'!G27)*100</f>
        <v>65.522875816993462</v>
      </c>
      <c r="H26" s="99">
        <f>+'C34'!H26/('C34'!H26+'C36'!H26+'C38'!H27)*100</f>
        <v>75.729646697388631</v>
      </c>
      <c r="I26" s="99"/>
      <c r="J26" s="99">
        <f>+'C34'!J26/('C34'!J26+'C36'!J26+'C38'!J27)*100</f>
        <v>65.135782747603827</v>
      </c>
      <c r="K26" s="99">
        <f>+'C34'!K26/('C34'!K26+'C36'!K26+'C38'!K27)*100</f>
        <v>59.247135842880525</v>
      </c>
      <c r="L26" s="99">
        <f>+'C34'!L26/('C34'!L26+'C36'!L26+'C38'!L27)*100</f>
        <v>70.748829953198126</v>
      </c>
      <c r="M26" s="99"/>
      <c r="N26" s="99">
        <f>+'C34'!N26/('C34'!N26+'C36'!N26+'C38'!N27)*100</f>
        <v>71.62408759124088</v>
      </c>
      <c r="O26" s="99">
        <f>+'C34'!O26/('C34'!O26+'C36'!O26+'C38'!O27)*100</f>
        <v>65.484180249280925</v>
      </c>
      <c r="P26" s="99">
        <f>+'C34'!P26/('C34'!P26+'C36'!P26+'C38'!P27)*100</f>
        <v>77.197563098346393</v>
      </c>
      <c r="Q26" s="99"/>
      <c r="R26" s="99">
        <f>+'C34'!R26/('C34'!R26+'C36'!R26+'C38'!R27)*100</f>
        <v>65.790589232725722</v>
      </c>
      <c r="S26" s="99">
        <f>+'C34'!S26/('C34'!S26+'C36'!S26+'C38'!S27)*100</f>
        <v>59.417652411282987</v>
      </c>
      <c r="T26" s="99">
        <f>+'C34'!T26/('C34'!T26+'C36'!T26+'C38'!T27)*100</f>
        <v>71.349206349206355</v>
      </c>
      <c r="U26" s="99"/>
      <c r="V26" s="99">
        <f>+'C34'!V26/('C34'!V26+'C36'!V26+'C38'!V27)*100</f>
        <v>73.982624599908547</v>
      </c>
      <c r="W26" s="99">
        <f>+'C34'!W26/('C34'!W26+'C36'!W26+'C38'!W27)*100</f>
        <v>71.357285429141712</v>
      </c>
      <c r="X26" s="99">
        <f>+'C34'!X26/('C34'!X26+'C36'!X26+'C38'!X27)*100</f>
        <v>76.202531645569621</v>
      </c>
      <c r="Y26" s="99"/>
      <c r="Z26" s="99">
        <f>+'C34'!Z26/('C34'!Z26+'C36'!Z26+'C38'!Z27)*100</f>
        <v>92.289156626506013</v>
      </c>
      <c r="AA26" s="99">
        <f>+'C34'!AA26/('C34'!AA26+'C36'!AA26+'C38'!AA27)*100</f>
        <v>92.146596858638745</v>
      </c>
      <c r="AB26" s="99">
        <f>+'C34'!AB26/('C34'!AB26+'C36'!AB26+'C38'!AB27)*100</f>
        <v>92.410714285714292</v>
      </c>
    </row>
    <row r="27" spans="1:28" ht="15.95" customHeight="1" x14ac:dyDescent="0.25">
      <c r="A27" s="53" t="s">
        <v>63</v>
      </c>
      <c r="B27" s="99">
        <f>+'C34'!B27/('C34'!B27+'C36'!B27+'C38'!B28)*100</f>
        <v>84.336496246990507</v>
      </c>
      <c r="C27" s="99">
        <f>+'C34'!C27/('C34'!C27+'C36'!C27+'C38'!C28)*100</f>
        <v>81.106259097525466</v>
      </c>
      <c r="D27" s="99">
        <f>+'C34'!D27/('C34'!D27+'C36'!D27+'C38'!D28)*100</f>
        <v>87.396580253723116</v>
      </c>
      <c r="E27" s="99"/>
      <c r="F27" s="99">
        <f>+'C34'!F27/('C34'!F27+'C36'!F27+'C38'!F28)*100</f>
        <v>82.445923460898513</v>
      </c>
      <c r="G27" s="99">
        <f>+'C34'!G27/('C34'!G27+'C36'!G27+'C38'!G28)*100</f>
        <v>79.702970297029708</v>
      </c>
      <c r="H27" s="99">
        <f>+'C34'!H27/('C34'!H27+'C36'!H27+'C38'!H28)*100</f>
        <v>85.234899328859058</v>
      </c>
      <c r="I27" s="99"/>
      <c r="J27" s="99">
        <f>+'C34'!J27/('C34'!J27+'C36'!J27+'C38'!J28)*100</f>
        <v>77.853492333901201</v>
      </c>
      <c r="K27" s="99">
        <f>+'C34'!K27/('C34'!K27+'C36'!K27+'C38'!K28)*100</f>
        <v>72.487644151565078</v>
      </c>
      <c r="L27" s="99">
        <f>+'C34'!L27/('C34'!L27+'C36'!L27+'C38'!L28)*100</f>
        <v>83.597883597883595</v>
      </c>
      <c r="M27" s="99"/>
      <c r="N27" s="99">
        <f>+'C34'!N27/('C34'!N27+'C36'!N27+'C38'!N28)*100</f>
        <v>90.716180371352777</v>
      </c>
      <c r="O27" s="99">
        <f>+'C34'!O27/('C34'!O27+'C36'!O27+'C38'!O28)*100</f>
        <v>88.225255972696246</v>
      </c>
      <c r="P27" s="99">
        <f>+'C34'!P27/('C34'!P27+'C36'!P27+'C38'!P28)*100</f>
        <v>93.394495412844037</v>
      </c>
      <c r="Q27" s="99"/>
      <c r="R27" s="99">
        <f>+'C34'!R27/('C34'!R27+'C36'!R27+'C38'!R28)*100</f>
        <v>78.589108910891099</v>
      </c>
      <c r="S27" s="99">
        <f>+'C34'!S27/('C34'!S27+'C36'!S27+'C38'!S28)*100</f>
        <v>73.91304347826086</v>
      </c>
      <c r="T27" s="99">
        <f>+'C34'!T27/('C34'!T27+'C36'!T27+'C38'!T28)*100</f>
        <v>82.281284606865995</v>
      </c>
      <c r="U27" s="99"/>
      <c r="V27" s="99">
        <f>+'C34'!V27/('C34'!V27+'C36'!V27+'C38'!V28)*100</f>
        <v>88.361749444032611</v>
      </c>
      <c r="W27" s="99">
        <f>+'C34'!W27/('C34'!W27+'C36'!W27+'C38'!W28)*100</f>
        <v>85.321100917431195</v>
      </c>
      <c r="X27" s="99">
        <f>+'C34'!X27/('C34'!X27+'C36'!X27+'C38'!X28)*100</f>
        <v>91.223021582733807</v>
      </c>
      <c r="Y27" s="99"/>
      <c r="Z27" s="99">
        <f>+'C34'!Z27/('C34'!Z27+'C36'!Z27+'C38'!Z28)*100</f>
        <v>95.415959252971135</v>
      </c>
      <c r="AA27" s="99">
        <f>+'C34'!AA27/('C34'!AA27+'C36'!AA27+'C38'!AA28)*100</f>
        <v>97.026022304832722</v>
      </c>
      <c r="AB27" s="99">
        <f>+'C34'!AB27/('C34'!AB27+'C36'!AB27+'C38'!AB28)*100</f>
        <v>94.0625</v>
      </c>
    </row>
    <row r="28" spans="1:28" ht="15.95" customHeight="1" x14ac:dyDescent="0.25">
      <c r="A28" s="53" t="s">
        <v>64</v>
      </c>
      <c r="B28" s="99">
        <f>+'C34'!B28/('C34'!B28+'C36'!B28+'C38'!B29)*100</f>
        <v>89.65807469752761</v>
      </c>
      <c r="C28" s="99">
        <f>+'C34'!C28/('C34'!C28+'C36'!C28+'C38'!C29)*100</f>
        <v>87.180048129512144</v>
      </c>
      <c r="D28" s="99">
        <f>+'C34'!D28/('C34'!D28+'C36'!D28+'C38'!D29)*100</f>
        <v>91.953790028374556</v>
      </c>
      <c r="E28" s="99"/>
      <c r="F28" s="99">
        <f>+'C34'!F28/('C34'!F28+'C36'!F28+'C38'!F29)*100</f>
        <v>91.675977653631278</v>
      </c>
      <c r="G28" s="99">
        <f>+'C34'!G28/('C34'!G28+'C36'!G28+'C38'!G29)*100</f>
        <v>89.237668161434982</v>
      </c>
      <c r="H28" s="99">
        <f>+'C34'!H28/('C34'!H28+'C36'!H28+'C38'!H29)*100</f>
        <v>94.097995545657014</v>
      </c>
      <c r="I28" s="99"/>
      <c r="J28" s="99">
        <f>+'C34'!J28/('C34'!J28+'C36'!J28+'C38'!J29)*100</f>
        <v>86.114221724524072</v>
      </c>
      <c r="K28" s="99">
        <f>+'C34'!K28/('C34'!K28+'C36'!K28+'C38'!K29)*100</f>
        <v>82.671081677704194</v>
      </c>
      <c r="L28" s="99">
        <f>+'C34'!L28/('C34'!L28+'C36'!L28+'C38'!L29)*100</f>
        <v>89.659090909090907</v>
      </c>
      <c r="M28" s="99"/>
      <c r="N28" s="99">
        <f>+'C34'!N28/('C34'!N28+'C36'!N28+'C38'!N29)*100</f>
        <v>86.228679722046735</v>
      </c>
      <c r="O28" s="99">
        <f>+'C34'!O28/('C34'!O28+'C36'!O28+'C38'!O29)*100</f>
        <v>83.126550868486348</v>
      </c>
      <c r="P28" s="99">
        <f>+'C34'!P28/('C34'!P28+'C36'!P28+'C38'!P29)*100</f>
        <v>89.446589446589442</v>
      </c>
      <c r="Q28" s="99"/>
      <c r="R28" s="99">
        <f>+'C34'!R28/('C34'!R28+'C36'!R28+'C38'!R29)*100</f>
        <v>89.964521033958448</v>
      </c>
      <c r="S28" s="99">
        <f>+'C34'!S28/('C34'!S28+'C36'!S28+'C38'!S29)*100</f>
        <v>88.8641425389755</v>
      </c>
      <c r="T28" s="99">
        <f>+'C34'!T28/('C34'!T28+'C36'!T28+'C38'!T29)*100</f>
        <v>90.883720930232556</v>
      </c>
      <c r="U28" s="99"/>
      <c r="V28" s="99">
        <f>+'C34'!V28/('C34'!V28+'C36'!V28+'C38'!V29)*100</f>
        <v>91.960093896713616</v>
      </c>
      <c r="W28" s="99">
        <f>+'C34'!W28/('C34'!W28+'C36'!W28+'C38'!W29)*100</f>
        <v>90.07633587786259</v>
      </c>
      <c r="X28" s="99">
        <f>+'C34'!X28/('C34'!X28+'C36'!X28+'C38'!X29)*100</f>
        <v>93.57298474945533</v>
      </c>
      <c r="Y28" s="99"/>
      <c r="Z28" s="99">
        <f>+'C34'!Z28/('C34'!Z28+'C36'!Z28+'C38'!Z29)*100</f>
        <v>95.067264573991025</v>
      </c>
      <c r="AA28" s="99">
        <f>+'C34'!AA28/('C34'!AA28+'C36'!AA28+'C38'!AA29)*100</f>
        <v>93.28621908127208</v>
      </c>
      <c r="AB28" s="99">
        <f>+'C34'!AB28/('C34'!AB28+'C36'!AB28+'C38'!AB29)*100</f>
        <v>96.373056994818654</v>
      </c>
    </row>
    <row r="29" spans="1:28" ht="15.95" customHeight="1" x14ac:dyDescent="0.25">
      <c r="A29" s="53" t="s">
        <v>65</v>
      </c>
      <c r="B29" s="99">
        <f>+'C34'!B29/('C34'!B29+'C36'!B29+'C38'!B30)*100</f>
        <v>80.718739744010506</v>
      </c>
      <c r="C29" s="99">
        <f>+'C34'!C29/('C34'!C29+'C36'!C29+'C38'!C30)*100</f>
        <v>76.487997369286418</v>
      </c>
      <c r="D29" s="99">
        <f>+'C34'!D29/('C34'!D29+'C36'!D29+'C38'!D30)*100</f>
        <v>84.93285293154274</v>
      </c>
      <c r="E29" s="99"/>
      <c r="F29" s="99">
        <f>+'C34'!F29/('C34'!F29+'C36'!F29+'C38'!F30)*100</f>
        <v>77.444253859348194</v>
      </c>
      <c r="G29" s="99">
        <f>+'C34'!G29/('C34'!G29+'C36'!G29+'C38'!G30)*100</f>
        <v>76.072607260726073</v>
      </c>
      <c r="H29" s="99">
        <f>+'C34'!H29/('C34'!H29+'C36'!H29+'C38'!H30)*100</f>
        <v>78.928571428571431</v>
      </c>
      <c r="I29" s="99"/>
      <c r="J29" s="99">
        <f>+'C34'!J29/('C34'!J29+'C36'!J29+'C38'!J30)*100</f>
        <v>72.534013605442169</v>
      </c>
      <c r="K29" s="99">
        <f>+'C34'!K29/('C34'!K29+'C36'!K29+'C38'!K30)*100</f>
        <v>68.16</v>
      </c>
      <c r="L29" s="99">
        <f>+'C34'!L29/('C34'!L29+'C36'!L29+'C38'!L30)*100</f>
        <v>77.495462794918339</v>
      </c>
      <c r="M29" s="99"/>
      <c r="N29" s="99">
        <f>+'C34'!N29/('C34'!N29+'C36'!N29+'C38'!N30)*100</f>
        <v>83.736059479553901</v>
      </c>
      <c r="O29" s="99">
        <f>+'C34'!O29/('C34'!O29+'C36'!O29+'C38'!O30)*100</f>
        <v>80.072463768115938</v>
      </c>
      <c r="P29" s="99">
        <f>+'C34'!P29/('C34'!P29+'C36'!P29+'C38'!P30)*100</f>
        <v>87.595419847328245</v>
      </c>
      <c r="Q29" s="99"/>
      <c r="R29" s="99">
        <f>+'C34'!R29/('C34'!R29+'C36'!R29+'C38'!R30)*100</f>
        <v>77.768526228143202</v>
      </c>
      <c r="S29" s="99">
        <f>+'C34'!S29/('C34'!S29+'C36'!S29+'C38'!S30)*100</f>
        <v>71.932773109243698</v>
      </c>
      <c r="T29" s="99">
        <f>+'C34'!T29/('C34'!T29+'C36'!T29+'C38'!T30)*100</f>
        <v>83.4983498349835</v>
      </c>
      <c r="U29" s="99"/>
      <c r="V29" s="99">
        <f>+'C34'!V29/('C34'!V29+'C36'!V29+'C38'!V30)*100</f>
        <v>89.130434782608688</v>
      </c>
      <c r="W29" s="99">
        <f>+'C34'!W29/('C34'!W29+'C36'!W29+'C38'!W30)*100</f>
        <v>84.758364312267659</v>
      </c>
      <c r="X29" s="99">
        <f>+'C34'!X29/('C34'!X29+'C36'!X29+'C38'!X30)*100</f>
        <v>92.705167173252278</v>
      </c>
      <c r="Y29" s="99"/>
      <c r="Z29" s="99">
        <f>+'C34'!Z29/('C34'!Z29+'C36'!Z29+'C38'!Z30)*100</f>
        <v>93.906810035842298</v>
      </c>
      <c r="AA29" s="99">
        <f>+'C34'!AA29/('C34'!AA29+'C36'!AA29+'C38'!AA30)*100</f>
        <v>90.4</v>
      </c>
      <c r="AB29" s="99">
        <f>+'C34'!AB29/('C34'!AB29+'C36'!AB29+'C38'!AB30)*100</f>
        <v>96.753246753246756</v>
      </c>
    </row>
    <row r="30" spans="1:28" ht="15.95" customHeight="1" x14ac:dyDescent="0.25">
      <c r="A30" s="53" t="s">
        <v>66</v>
      </c>
      <c r="B30" s="99">
        <f>+'C34'!B30/('C34'!B30+'C36'!B30+'C38'!B31)*100</f>
        <v>75.070143588050826</v>
      </c>
      <c r="C30" s="99">
        <f>+'C34'!C30/('C34'!C30+'C36'!C30+'C38'!C31)*100</f>
        <v>71.914543960558746</v>
      </c>
      <c r="D30" s="99">
        <f>+'C34'!D30/('C34'!D30+'C36'!D30+'C38'!D31)*100</f>
        <v>78.252942151500079</v>
      </c>
      <c r="E30" s="99"/>
      <c r="F30" s="99">
        <f>+'C34'!F30/('C34'!F30+'C36'!F30+'C38'!F31)*100</f>
        <v>78.044934962554208</v>
      </c>
      <c r="G30" s="99">
        <f>+'C34'!G30/('C34'!G30+'C36'!G30+'C38'!G31)*100</f>
        <v>75.058639562157936</v>
      </c>
      <c r="H30" s="99">
        <f>+'C34'!H30/('C34'!H30+'C36'!H30+'C38'!H31)*100</f>
        <v>81.081081081081081</v>
      </c>
      <c r="I30" s="99"/>
      <c r="J30" s="99">
        <f>+'C34'!J30/('C34'!J30+'C36'!J30+'C38'!J31)*100</f>
        <v>70.114942528735639</v>
      </c>
      <c r="K30" s="99">
        <f>+'C34'!K30/('C34'!K30+'C36'!K30+'C38'!K31)*100</f>
        <v>67.01868399675061</v>
      </c>
      <c r="L30" s="99">
        <f>+'C34'!L30/('C34'!L30+'C36'!L30+'C38'!L31)*100</f>
        <v>73.524150268336314</v>
      </c>
      <c r="M30" s="99"/>
      <c r="N30" s="99">
        <f>+'C34'!N30/('C34'!N30+'C36'!N30+'C38'!N31)*100</f>
        <v>81.987295825771326</v>
      </c>
      <c r="O30" s="99">
        <f>+'C34'!O30/('C34'!O30+'C36'!O30+'C38'!O31)*100</f>
        <v>81.64556962025317</v>
      </c>
      <c r="P30" s="99">
        <f>+'C34'!P30/('C34'!P30+'C36'!P30+'C38'!P31)*100</f>
        <v>82.331511839708554</v>
      </c>
      <c r="Q30" s="99"/>
      <c r="R30" s="99">
        <f>+'C34'!R30/('C34'!R30+'C36'!R30+'C38'!R31)*100</f>
        <v>66.525423728813564</v>
      </c>
      <c r="S30" s="99">
        <f>+'C34'!S30/('C34'!S30+'C36'!S30+'C38'!S31)*100</f>
        <v>62.27233304423244</v>
      </c>
      <c r="T30" s="99">
        <f>+'C34'!T30/('C34'!T30+'C36'!T30+'C38'!T31)*100</f>
        <v>70.588235294117652</v>
      </c>
      <c r="U30" s="99"/>
      <c r="V30" s="99">
        <f>+'C34'!V30/('C34'!V30+'C36'!V30+'C38'!V31)*100</f>
        <v>77.137870855148336</v>
      </c>
      <c r="W30" s="99">
        <f>+'C34'!W30/('C34'!W30+'C36'!W30+'C38'!W31)*100</f>
        <v>72.422907488986795</v>
      </c>
      <c r="X30" s="99">
        <f>+'C34'!X30/('C34'!X30+'C36'!X30+'C38'!X31)*100</f>
        <v>81.76318063958513</v>
      </c>
      <c r="Y30" s="99"/>
      <c r="Z30" s="99">
        <f>+'C34'!Z30/('C34'!Z30+'C36'!Z30+'C38'!Z31)*100</f>
        <v>86.436170212765958</v>
      </c>
      <c r="AA30" s="99">
        <f>+'C34'!AA30/('C34'!AA30+'C36'!AA30+'C38'!AA31)*100</f>
        <v>81.767955801104975</v>
      </c>
      <c r="AB30" s="99">
        <f>+'C34'!AB30/('C34'!AB30+'C36'!AB30+'C38'!AB31)*100</f>
        <v>90.769230769230774</v>
      </c>
    </row>
    <row r="31" spans="1:28" ht="15.95" customHeight="1" x14ac:dyDescent="0.25">
      <c r="A31" s="53" t="s">
        <v>67</v>
      </c>
      <c r="B31" s="99">
        <f>+'C34'!B31/('C34'!B31+'C36'!B31+'C38'!B32)*100</f>
        <v>78.963709121015597</v>
      </c>
      <c r="C31" s="99">
        <f>+'C34'!C31/('C34'!C31+'C36'!C31+'C38'!C32)*100</f>
        <v>74.885909868796347</v>
      </c>
      <c r="D31" s="99">
        <f>+'C34'!D31/('C34'!D31+'C36'!D31+'C38'!D32)*100</f>
        <v>82.785351510291363</v>
      </c>
      <c r="E31" s="99"/>
      <c r="F31" s="99">
        <f>+'C34'!F31/('C34'!F31+'C36'!F31+'C38'!F32)*100</f>
        <v>76.760030280090845</v>
      </c>
      <c r="G31" s="99">
        <f>+'C34'!G31/('C34'!G31+'C36'!G31+'C38'!G32)*100</f>
        <v>74.603174603174608</v>
      </c>
      <c r="H31" s="99">
        <f>+'C34'!H31/('C34'!H31+'C36'!H31+'C38'!H32)*100</f>
        <v>78.923426838514018</v>
      </c>
      <c r="I31" s="99"/>
      <c r="J31" s="99">
        <f>+'C34'!J31/('C34'!J31+'C36'!J31+'C38'!J32)*100</f>
        <v>75.275351310292436</v>
      </c>
      <c r="K31" s="99">
        <f>+'C34'!K31/('C34'!K31+'C36'!K31+'C38'!K32)*100</f>
        <v>71.246246246246244</v>
      </c>
      <c r="L31" s="99">
        <f>+'C34'!L31/('C34'!L31+'C36'!L31+'C38'!L32)*100</f>
        <v>79.400461183704834</v>
      </c>
      <c r="M31" s="99"/>
      <c r="N31" s="99">
        <f>+'C34'!N31/('C34'!N31+'C36'!N31+'C38'!N32)*100</f>
        <v>83.725414577709216</v>
      </c>
      <c r="O31" s="99">
        <f>+'C34'!O31/('C34'!O31+'C36'!O31+'C38'!O32)*100</f>
        <v>80.420711974110034</v>
      </c>
      <c r="P31" s="99">
        <f>+'C34'!P31/('C34'!P31+'C36'!P31+'C38'!P32)*100</f>
        <v>86.735445836403841</v>
      </c>
      <c r="Q31" s="99"/>
      <c r="R31" s="99">
        <f>+'C34'!R31/('C34'!R31+'C36'!R31+'C38'!R32)*100</f>
        <v>74.205298013245041</v>
      </c>
      <c r="S31" s="99">
        <f>+'C34'!S31/('C34'!S31+'C36'!S31+'C38'!S32)*100</f>
        <v>70.415814587593729</v>
      </c>
      <c r="T31" s="99">
        <f>+'C34'!T31/('C34'!T31+'C36'!T31+'C38'!T32)*100</f>
        <v>77.784932388924659</v>
      </c>
      <c r="U31" s="99"/>
      <c r="V31" s="99">
        <f>+'C34'!V31/('C34'!V31+'C36'!V31+'C38'!V32)*100</f>
        <v>81.102362204724415</v>
      </c>
      <c r="W31" s="99">
        <f>+'C34'!W31/('C34'!W31+'C36'!W31+'C38'!W32)*100</f>
        <v>74.84709480122325</v>
      </c>
      <c r="X31" s="99">
        <f>+'C34'!X31/('C34'!X31+'C36'!X31+'C38'!X32)*100</f>
        <v>86.608344549125178</v>
      </c>
      <c r="Y31" s="99"/>
      <c r="Z31" s="99">
        <f>+'C34'!Z31/('C34'!Z31+'C36'!Z31+'C38'!Z32)*100</f>
        <v>93.22660098522168</v>
      </c>
      <c r="AA31" s="99">
        <f>+'C34'!AA31/('C34'!AA31+'C36'!AA31+'C38'!AA32)*100</f>
        <v>89.306358381502889</v>
      </c>
      <c r="AB31" s="99">
        <f>+'C34'!AB31/('C34'!AB31+'C36'!AB31+'C38'!AB32)*100</f>
        <v>96.137339055793987</v>
      </c>
    </row>
    <row r="32" spans="1:28" ht="15.95" customHeight="1" x14ac:dyDescent="0.25">
      <c r="A32" s="53" t="s">
        <v>68</v>
      </c>
      <c r="B32" s="99">
        <f>+'C34'!B32/('C34'!B32+'C36'!B32+'C38'!B33)*100</f>
        <v>85.109625981943964</v>
      </c>
      <c r="C32" s="99">
        <f>+'C34'!C32/('C34'!C32+'C36'!C32+'C38'!C33)*100</f>
        <v>83.697270471464023</v>
      </c>
      <c r="D32" s="99">
        <f>+'C34'!D32/('C34'!D32+'C36'!D32+'C38'!D33)*100</f>
        <v>86.374749944432097</v>
      </c>
      <c r="E32" s="99"/>
      <c r="F32" s="99">
        <f>+'C34'!F32/('C34'!F32+'C36'!F32+'C38'!F33)*100</f>
        <v>82.517938682322239</v>
      </c>
      <c r="G32" s="99">
        <f>+'C34'!G32/('C34'!G32+'C36'!G32+'C38'!G33)*100</f>
        <v>80.10335917312662</v>
      </c>
      <c r="H32" s="99">
        <f>+'C34'!H32/('C34'!H32+'C36'!H32+'C38'!H33)*100</f>
        <v>84.980237154150188</v>
      </c>
      <c r="I32" s="99"/>
      <c r="J32" s="99">
        <f>+'C34'!J32/('C34'!J32+'C36'!J32+'C38'!J33)*100</f>
        <v>83.036263060848199</v>
      </c>
      <c r="K32" s="99">
        <f>+'C34'!K32/('C34'!K32+'C36'!K32+'C38'!K33)*100</f>
        <v>82.107843137254903</v>
      </c>
      <c r="L32" s="99">
        <f>+'C34'!L32/('C34'!L32+'C36'!L32+'C38'!L33)*100</f>
        <v>83.970406905055484</v>
      </c>
      <c r="M32" s="99"/>
      <c r="N32" s="99">
        <f>+'C34'!N32/('C34'!N32+'C36'!N32+'C38'!N33)*100</f>
        <v>89.841050449205255</v>
      </c>
      <c r="O32" s="99">
        <f>+'C34'!O32/('C34'!O32+'C36'!O32+'C38'!O33)*100</f>
        <v>88.873038516405131</v>
      </c>
      <c r="P32" s="99">
        <f>+'C34'!P32/('C34'!P32+'C36'!P32+'C38'!P33)*100</f>
        <v>90.750670241286869</v>
      </c>
      <c r="Q32" s="99"/>
      <c r="R32" s="99">
        <f>+'C34'!R32/('C34'!R32+'C36'!R32+'C38'!R33)*100</f>
        <v>80.921409214092137</v>
      </c>
      <c r="S32" s="99">
        <f>+'C34'!S32/('C34'!S32+'C36'!S32+'C38'!S33)*100</f>
        <v>79.925650557620827</v>
      </c>
      <c r="T32" s="99">
        <f>+'C34'!T32/('C34'!T32+'C36'!T32+'C38'!T33)*100</f>
        <v>81.695568400770711</v>
      </c>
      <c r="U32" s="99"/>
      <c r="V32" s="99">
        <f>+'C34'!V32/('C34'!V32+'C36'!V32+'C38'!V33)*100</f>
        <v>87.549668874172184</v>
      </c>
      <c r="W32" s="99">
        <f>+'C34'!W32/('C34'!W32+'C36'!W32+'C38'!W33)*100</f>
        <v>84.880239520958085</v>
      </c>
      <c r="X32" s="99">
        <f>+'C34'!X32/('C34'!X32+'C36'!X32+'C38'!X33)*100</f>
        <v>89.667458432304031</v>
      </c>
      <c r="Y32" s="99"/>
      <c r="Z32" s="99">
        <f>+'C34'!Z32/('C34'!Z32+'C36'!Z32+'C38'!Z33)*100</f>
        <v>93.121693121693113</v>
      </c>
      <c r="AA32" s="99">
        <f>+'C34'!AA32/('C34'!AA32+'C36'!AA32+'C38'!AA33)*100</f>
        <v>93.939393939393938</v>
      </c>
      <c r="AB32" s="99">
        <f>+'C34'!AB32/('C34'!AB32+'C36'!AB32+'C38'!AB33)*100</f>
        <v>92.409240924092401</v>
      </c>
    </row>
    <row r="33" spans="1:28" ht="15.95" customHeight="1" x14ac:dyDescent="0.25">
      <c r="A33" s="53" t="s">
        <v>479</v>
      </c>
      <c r="B33" s="99">
        <f>+'C34'!B33/('C34'!B33+'C36'!B33+'C38'!B34)*100</f>
        <v>75.732009925558302</v>
      </c>
      <c r="C33" s="99">
        <f>+'C34'!C33/('C34'!C33+'C36'!C33+'C38'!C34)*100</f>
        <v>70.739141478282946</v>
      </c>
      <c r="D33" s="99">
        <f>+'C34'!D33/('C34'!D33+'C36'!D33+'C38'!D34)*100</f>
        <v>80.499636187242302</v>
      </c>
      <c r="E33" s="99"/>
      <c r="F33" s="99">
        <f>+'C34'!F33/('C34'!F33+'C36'!F33+'C38'!F34)*100</f>
        <v>79.301252471984171</v>
      </c>
      <c r="G33" s="99">
        <f>+'C34'!G33/('C34'!G33+'C36'!G33+'C38'!G34)*100</f>
        <v>75.33692722371967</v>
      </c>
      <c r="H33" s="99">
        <f>+'C34'!H33/('C34'!H33+'C36'!H33+'C38'!H34)*100</f>
        <v>83.096774193548384</v>
      </c>
      <c r="I33" s="99"/>
      <c r="J33" s="99">
        <f>+'C34'!J33/('C34'!J33+'C36'!J33+'C38'!J34)*100</f>
        <v>74.003919007184848</v>
      </c>
      <c r="K33" s="99">
        <f>+'C34'!K33/('C34'!K33+'C36'!K33+'C38'!K34)*100</f>
        <v>69.796954314720821</v>
      </c>
      <c r="L33" s="99">
        <f>+'C34'!L33/('C34'!L33+'C36'!L33+'C38'!L34)*100</f>
        <v>78.465679676985204</v>
      </c>
      <c r="M33" s="99"/>
      <c r="N33" s="99">
        <f>+'C34'!N33/('C34'!N33+'C36'!N33+'C38'!N34)*100</f>
        <v>79.587628865979383</v>
      </c>
      <c r="O33" s="99">
        <f>+'C34'!O33/('C34'!O33+'C36'!O33+'C38'!O34)*100</f>
        <v>76.069518716577548</v>
      </c>
      <c r="P33" s="99">
        <f>+'C34'!P33/('C34'!P33+'C36'!P33+'C38'!P34)*100</f>
        <v>83.309759547383308</v>
      </c>
      <c r="Q33" s="99"/>
      <c r="R33" s="99">
        <f>+'C34'!R33/('C34'!R33+'C36'!R33+'C38'!R34)*100</f>
        <v>65.008675534991326</v>
      </c>
      <c r="S33" s="99">
        <f>+'C34'!S33/('C34'!S33+'C36'!S33+'C38'!S34)*100</f>
        <v>57.497048406139314</v>
      </c>
      <c r="T33" s="99">
        <f>+'C34'!T33/('C34'!T33+'C36'!T33+'C38'!T34)*100</f>
        <v>72.222222222222214</v>
      </c>
      <c r="U33" s="99"/>
      <c r="V33" s="99">
        <f>+'C34'!V33/('C34'!V33+'C36'!V33+'C38'!V34)*100</f>
        <v>80.06600660066006</v>
      </c>
      <c r="W33" s="99">
        <f>+'C34'!W33/('C34'!W33+'C36'!W33+'C38'!W34)*100</f>
        <v>74.336283185840713</v>
      </c>
      <c r="X33" s="99">
        <f>+'C34'!X33/('C34'!X33+'C36'!X33+'C38'!X34)*100</f>
        <v>84.707287933094392</v>
      </c>
      <c r="Y33" s="99"/>
      <c r="Z33" s="99">
        <f>+'C34'!Z33/('C34'!Z33+'C36'!Z33+'C38'!Z34)*100</f>
        <v>87.220447284345042</v>
      </c>
      <c r="AA33" s="99">
        <f>+'C34'!AA33/('C34'!AA33+'C36'!AA33+'C38'!AA34)*100</f>
        <v>86.567164179104466</v>
      </c>
      <c r="AB33" s="99">
        <f>+'C34'!AB33/('C34'!AB33+'C36'!AB33+'C38'!AB34)*100</f>
        <v>87.709497206703915</v>
      </c>
    </row>
    <row r="34" spans="1:28" ht="15.95" customHeight="1" x14ac:dyDescent="0.25">
      <c r="A34" s="53" t="s">
        <v>69</v>
      </c>
      <c r="B34" s="99">
        <f>+'C34'!B34/('C34'!B34+'C36'!B34+'C38'!B35)*100</f>
        <v>79.866008462623412</v>
      </c>
      <c r="C34" s="99">
        <f>+'C34'!C34/('C34'!C34+'C36'!C34+'C38'!C35)*100</f>
        <v>76.344086021505376</v>
      </c>
      <c r="D34" s="99">
        <f>+'C34'!D34/('C34'!D34+'C36'!D34+'C38'!D35)*100</f>
        <v>83.275503122831367</v>
      </c>
      <c r="E34" s="99"/>
      <c r="F34" s="99">
        <f>+'C34'!F34/('C34'!F34+'C36'!F34+'C38'!F35)*100</f>
        <v>75.614366729678636</v>
      </c>
      <c r="G34" s="99">
        <f>+'C34'!G34/('C34'!G34+'C36'!G34+'C38'!G35)*100</f>
        <v>73.550724637681171</v>
      </c>
      <c r="H34" s="99">
        <f>+'C34'!H34/('C34'!H34+'C36'!H34+'C38'!H35)*100</f>
        <v>77.865612648221344</v>
      </c>
      <c r="I34" s="99"/>
      <c r="J34" s="99">
        <f>+'C34'!J34/('C34'!J34+'C36'!J34+'C38'!J35)*100</f>
        <v>77.551020408163268</v>
      </c>
      <c r="K34" s="99">
        <f>+'C34'!K34/('C34'!K34+'C36'!K34+'C38'!K35)*100</f>
        <v>73.841059602649011</v>
      </c>
      <c r="L34" s="99">
        <f>+'C34'!L34/('C34'!L34+'C36'!L34+'C38'!L35)*100</f>
        <v>82.278481012658233</v>
      </c>
      <c r="M34" s="99"/>
      <c r="N34" s="99">
        <f>+'C34'!N34/('C34'!N34+'C36'!N34+'C38'!N35)*100</f>
        <v>82.134570765661252</v>
      </c>
      <c r="O34" s="99">
        <f>+'C34'!O34/('C34'!O34+'C36'!O34+'C38'!O35)*100</f>
        <v>78.733031674208149</v>
      </c>
      <c r="P34" s="99">
        <f>+'C34'!P34/('C34'!P34+'C36'!P34+'C38'!P35)*100</f>
        <v>85.714285714285708</v>
      </c>
      <c r="Q34" s="99"/>
      <c r="R34" s="99">
        <f>+'C34'!R34/('C34'!R34+'C36'!R34+'C38'!R35)*100</f>
        <v>80.092592592592595</v>
      </c>
      <c r="S34" s="99">
        <f>+'C34'!S34/('C34'!S34+'C36'!S34+'C38'!S35)*100</f>
        <v>77.666666666666657</v>
      </c>
      <c r="T34" s="99">
        <f>+'C34'!T34/('C34'!T34+'C36'!T34+'C38'!T35)*100</f>
        <v>82.18390804597702</v>
      </c>
      <c r="U34" s="99"/>
      <c r="V34" s="99">
        <f>+'C34'!V34/('C34'!V34+'C36'!V34+'C38'!V35)*100</f>
        <v>80.042462845010618</v>
      </c>
      <c r="W34" s="99">
        <f>+'C34'!W34/('C34'!W34+'C36'!W34+'C38'!W35)*100</f>
        <v>74.038461538461547</v>
      </c>
      <c r="X34" s="99">
        <f>+'C34'!X34/('C34'!X34+'C36'!X34+'C38'!X35)*100</f>
        <v>84.790874524714837</v>
      </c>
      <c r="Y34" s="99"/>
      <c r="Z34" s="99">
        <f>+'C34'!Z34/('C34'!Z34+'C36'!Z34+'C38'!Z35)*100</f>
        <v>90.366972477064223</v>
      </c>
      <c r="AA34" s="99">
        <f>+'C34'!AA34/('C34'!AA34+'C36'!AA34+'C38'!AA35)*100</f>
        <v>88.63636363636364</v>
      </c>
      <c r="AB34" s="99">
        <f>+'C34'!AB34/('C34'!AB34+'C36'!AB34+'C38'!AB35)*100</f>
        <v>91.538461538461533</v>
      </c>
    </row>
    <row r="35" spans="1:28" ht="15.95" customHeight="1" x14ac:dyDescent="0.25">
      <c r="A35" s="53" t="s">
        <v>70</v>
      </c>
      <c r="B35" s="99">
        <f>+'C34'!B35/('C34'!B35+'C36'!B35+'C38'!B36)*100</f>
        <v>81.884619107540416</v>
      </c>
      <c r="C35" s="99">
        <f>+'C34'!C35/('C34'!C35+'C36'!C35+'C38'!C36)*100</f>
        <v>78.246002212611884</v>
      </c>
      <c r="D35" s="99">
        <f>+'C34'!D35/('C34'!D35+'C36'!D35+'C38'!D36)*100</f>
        <v>85.259819012967625</v>
      </c>
      <c r="E35" s="99"/>
      <c r="F35" s="99">
        <f>+'C34'!F35/('C34'!F35+'C36'!F35+'C38'!F36)*100</f>
        <v>81.141317658584384</v>
      </c>
      <c r="G35" s="99">
        <f>+'C34'!G35/('C34'!G35+'C36'!G35+'C38'!G36)*100</f>
        <v>79.817833173537863</v>
      </c>
      <c r="H35" s="99">
        <f>+'C34'!H35/('C34'!H35+'C36'!H35+'C38'!H36)*100</f>
        <v>82.523785678517783</v>
      </c>
      <c r="I35" s="99"/>
      <c r="J35" s="99">
        <f>+'C34'!J35/('C34'!J35+'C36'!J35+'C38'!J36)*100</f>
        <v>76.050733648346181</v>
      </c>
      <c r="K35" s="99">
        <f>+'C34'!K35/('C34'!K35+'C36'!K35+'C38'!K36)*100</f>
        <v>73.392680514342231</v>
      </c>
      <c r="L35" s="99">
        <f>+'C34'!L35/('C34'!L35+'C36'!L35+'C38'!L36)*100</f>
        <v>78.739369684842416</v>
      </c>
      <c r="M35" s="99"/>
      <c r="N35" s="99">
        <f>+'C34'!N35/('C34'!N35+'C36'!N35+'C38'!N36)*100</f>
        <v>82.498668087373474</v>
      </c>
      <c r="O35" s="99">
        <f>+'C34'!O35/('C34'!O35+'C36'!O35+'C38'!O36)*100</f>
        <v>78.919208132691281</v>
      </c>
      <c r="P35" s="99">
        <f>+'C34'!P35/('C34'!P35+'C36'!P35+'C38'!P36)*100</f>
        <v>86.047745358090182</v>
      </c>
      <c r="Q35" s="99"/>
      <c r="R35" s="99">
        <f>+'C34'!R35/('C34'!R35+'C36'!R35+'C38'!R36)*100</f>
        <v>81.660231660231659</v>
      </c>
      <c r="S35" s="99">
        <f>+'C34'!S35/('C34'!S35+'C36'!S35+'C38'!S36)*100</f>
        <v>76.947877485222989</v>
      </c>
      <c r="T35" s="99">
        <f>+'C34'!T35/('C34'!T35+'C36'!T35+'C38'!T36)*100</f>
        <v>85.501533070521248</v>
      </c>
      <c r="U35" s="99"/>
      <c r="V35" s="99">
        <f>+'C34'!V35/('C34'!V35+'C36'!V35+'C38'!V36)*100</f>
        <v>85.962636222106909</v>
      </c>
      <c r="W35" s="99">
        <f>+'C34'!W35/('C34'!W35+'C36'!W35+'C38'!W36)*100</f>
        <v>79.98862990335418</v>
      </c>
      <c r="X35" s="99">
        <f>+'C34'!X35/('C34'!X35+'C36'!X35+'C38'!X36)*100</f>
        <v>90.978520286396176</v>
      </c>
      <c r="Y35" s="99"/>
      <c r="Z35" s="99">
        <f>+'C34'!Z35/('C34'!Z35+'C36'!Z35+'C38'!Z36)*100</f>
        <v>93.548387096774192</v>
      </c>
      <c r="AA35" s="99">
        <f>+'C34'!AA35/('C34'!AA35+'C36'!AA35+'C38'!AA36)*100</f>
        <v>91.618497109826592</v>
      </c>
      <c r="AB35" s="99">
        <f>+'C34'!AB35/('C34'!AB35+'C36'!AB35+'C38'!AB36)*100</f>
        <v>95</v>
      </c>
    </row>
    <row r="36" spans="1:28" ht="15.95" customHeight="1" x14ac:dyDescent="0.25">
      <c r="A36" s="53" t="s">
        <v>71</v>
      </c>
      <c r="B36" s="99">
        <f>+'C34'!B36/('C34'!B36+'C36'!B36+'C38'!B37)*100</f>
        <v>70.138689071761533</v>
      </c>
      <c r="C36" s="99">
        <f>+'C34'!C36/('C34'!C36+'C36'!C36+'C38'!C37)*100</f>
        <v>65.608465608465607</v>
      </c>
      <c r="D36" s="99">
        <f>+'C34'!D36/('C34'!D36+'C36'!D36+'C38'!D37)*100</f>
        <v>74.481514878268712</v>
      </c>
      <c r="E36" s="99"/>
      <c r="F36" s="99">
        <f>+'C34'!F36/('C34'!F36+'C36'!F36+'C38'!F37)*100</f>
        <v>66.114333057166533</v>
      </c>
      <c r="G36" s="99">
        <f>+'C34'!G36/('C34'!G36+'C36'!G36+'C38'!G37)*100</f>
        <v>62.828947368421048</v>
      </c>
      <c r="H36" s="99">
        <f>+'C34'!H36/('C34'!H36+'C36'!H36+'C38'!H37)*100</f>
        <v>69.449081803005015</v>
      </c>
      <c r="I36" s="99"/>
      <c r="J36" s="99">
        <f>+'C34'!J36/('C34'!J36+'C36'!J36+'C38'!J37)*100</f>
        <v>63.09148264984227</v>
      </c>
      <c r="K36" s="99">
        <f>+'C34'!K36/('C34'!K36+'C36'!K36+'C38'!K37)*100</f>
        <v>58.224985867721877</v>
      </c>
      <c r="L36" s="99">
        <f>+'C34'!L36/('C34'!L36+'C36'!L36+'C38'!L37)*100</f>
        <v>68.102444703143192</v>
      </c>
      <c r="M36" s="99"/>
      <c r="N36" s="99">
        <f>+'C34'!N36/('C34'!N36+'C36'!N36+'C38'!N37)*100</f>
        <v>76.466774716369528</v>
      </c>
      <c r="O36" s="99">
        <f>+'C34'!O36/('C34'!O36+'C36'!O36+'C38'!O37)*100</f>
        <v>70.838794233289647</v>
      </c>
      <c r="P36" s="99">
        <f>+'C34'!P36/('C34'!P36+'C36'!P36+'C38'!P37)*100</f>
        <v>81.975625400898011</v>
      </c>
      <c r="Q36" s="99"/>
      <c r="R36" s="99">
        <f>+'C34'!R36/('C34'!R36+'C36'!R36+'C38'!R37)*100</f>
        <v>63.220088626292473</v>
      </c>
      <c r="S36" s="99">
        <f>+'C34'!S36/('C34'!S36+'C36'!S36+'C38'!S37)*100</f>
        <v>58.380414312617702</v>
      </c>
      <c r="T36" s="99">
        <f>+'C34'!T36/('C34'!T36+'C36'!T36+'C38'!T37)*100</f>
        <v>67.522321428571431</v>
      </c>
      <c r="U36" s="99"/>
      <c r="V36" s="99">
        <f>+'C34'!V36/('C34'!V36+'C36'!V36+'C38'!V37)*100</f>
        <v>78.393700787401571</v>
      </c>
      <c r="W36" s="99">
        <f>+'C34'!W36/('C34'!W36+'C36'!W36+'C38'!W37)*100</f>
        <v>73.982655103402266</v>
      </c>
      <c r="X36" s="99">
        <f>+'C34'!X36/('C34'!X36+'C36'!X36+'C38'!X37)*100</f>
        <v>82.338902147971353</v>
      </c>
      <c r="Y36" s="99"/>
      <c r="Z36" s="99">
        <f>+'C34'!Z36/('C34'!Z36+'C36'!Z36+'C38'!Z37)*100</f>
        <v>97.115384615384613</v>
      </c>
      <c r="AA36" s="99">
        <f>+'C34'!AA36/('C34'!AA36+'C36'!AA36+'C38'!AA37)*100</f>
        <v>96.598639455782305</v>
      </c>
      <c r="AB36" s="99">
        <f>+'C34'!AB36/('C34'!AB36+'C36'!AB36+'C38'!AB37)*100</f>
        <v>97.575757575757578</v>
      </c>
    </row>
    <row r="37" spans="1:28" ht="15.95" customHeight="1" thickBot="1" x14ac:dyDescent="0.3">
      <c r="A37" s="49" t="s">
        <v>72</v>
      </c>
      <c r="B37" s="99">
        <f>+'C34'!B37/('C34'!B37+'C36'!B37+'C38'!B38)*100</f>
        <v>76.1826544021025</v>
      </c>
      <c r="C37" s="99">
        <f>+'C34'!C37/('C34'!C37+'C36'!C37+'C38'!C38)*100</f>
        <v>72.922077922077918</v>
      </c>
      <c r="D37" s="99">
        <f>+'C34'!D37/('C34'!D37+'C36'!D37+'C38'!D38)*100</f>
        <v>79.521276595744681</v>
      </c>
      <c r="E37" s="99"/>
      <c r="F37" s="99">
        <f>+'C34'!F37/('C34'!F37+'C36'!F37+'C38'!F38)*100</f>
        <v>72.356495468277942</v>
      </c>
      <c r="G37" s="99">
        <f>+'C34'!G37/('C34'!G37+'C36'!G37+'C38'!G38)*100</f>
        <v>70.70063694267516</v>
      </c>
      <c r="H37" s="99">
        <f>+'C34'!H37/('C34'!H37+'C36'!H37+'C38'!H38)*100</f>
        <v>73.850574712643677</v>
      </c>
      <c r="I37" s="99"/>
      <c r="J37" s="99">
        <f>+'C34'!J37/('C34'!J37+'C36'!J37+'C38'!J38)*100</f>
        <v>72.096317280453263</v>
      </c>
      <c r="K37" s="99">
        <f>+'C34'!K37/('C34'!K37+'C36'!K37+'C38'!K38)*100</f>
        <v>67.847411444141699</v>
      </c>
      <c r="L37" s="99">
        <f>+'C34'!L37/('C34'!L37+'C36'!L37+'C38'!L38)*100</f>
        <v>76.69616519174042</v>
      </c>
      <c r="M37" s="99"/>
      <c r="N37" s="99">
        <f>+'C34'!N37/('C34'!N37+'C36'!N37+'C38'!N38)*100</f>
        <v>80.952380952380949</v>
      </c>
      <c r="O37" s="99">
        <f>+'C34'!O37/('C34'!O37+'C36'!O37+'C38'!O38)*100</f>
        <v>78.245614035087712</v>
      </c>
      <c r="P37" s="99">
        <f>+'C34'!P37/('C34'!P37+'C36'!P37+'C38'!P38)*100</f>
        <v>83.687943262411352</v>
      </c>
      <c r="Q37" s="99"/>
      <c r="R37" s="99">
        <f>+'C34'!R37/('C34'!R37+'C36'!R37+'C38'!R38)*100</f>
        <v>70.125223613595708</v>
      </c>
      <c r="S37" s="99">
        <f>+'C34'!S37/('C34'!S37+'C36'!S37+'C38'!S38)*100</f>
        <v>64.548494983277592</v>
      </c>
      <c r="T37" s="99">
        <f>+'C34'!T37/('C34'!T37+'C36'!T37+'C38'!T38)*100</f>
        <v>76.538461538461533</v>
      </c>
      <c r="U37" s="99"/>
      <c r="V37" s="99">
        <f>+'C34'!V37/('C34'!V37+'C36'!V37+'C38'!V38)*100</f>
        <v>82.630272952853602</v>
      </c>
      <c r="W37" s="99">
        <f>+'C34'!W37/('C34'!W37+'C36'!W37+'C38'!W38)*100</f>
        <v>80.303030303030297</v>
      </c>
      <c r="X37" s="99">
        <f>+'C34'!X37/('C34'!X37+'C36'!X37+'C38'!X38)*100</f>
        <v>84.878048780487802</v>
      </c>
      <c r="Y37" s="99"/>
      <c r="Z37" s="99">
        <f>+'C34'!Z37/('C34'!Z37+'C36'!Z37+'C38'!Z38)*100</f>
        <v>100</v>
      </c>
      <c r="AA37" s="99">
        <f>+'C34'!AA37/('C34'!AA37+'C36'!AA37+'C38'!AA38)*100</f>
        <v>100</v>
      </c>
      <c r="AB37" s="99">
        <f>+'C34'!AB37/('C34'!AB37+'C36'!AB37+'C38'!AB38)*100</f>
        <v>100</v>
      </c>
    </row>
    <row r="38" spans="1:28" ht="15" customHeight="1" x14ac:dyDescent="0.25">
      <c r="A38" s="257" t="s">
        <v>569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570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258" t="s">
        <v>566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</row>
  </sheetData>
  <mergeCells count="18">
    <mergeCell ref="AC2:AD3"/>
    <mergeCell ref="A5:AB5"/>
    <mergeCell ref="A2:AB2"/>
    <mergeCell ref="A41:AB41"/>
    <mergeCell ref="A3:AB3"/>
    <mergeCell ref="A4:AB4"/>
    <mergeCell ref="A40:AB40"/>
    <mergeCell ref="A39:AB39"/>
    <mergeCell ref="A1:AB1"/>
    <mergeCell ref="V7:X7"/>
    <mergeCell ref="Z7:AB7"/>
    <mergeCell ref="A38:AB38"/>
    <mergeCell ref="A7:A8"/>
    <mergeCell ref="B7:D7"/>
    <mergeCell ref="F7:H7"/>
    <mergeCell ref="J7:L7"/>
    <mergeCell ref="N7:P7"/>
    <mergeCell ref="R7:T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213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92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101602</v>
      </c>
      <c r="C9" s="120">
        <f>+G9+K9+O9+S9+W9+AA9</f>
        <v>57142</v>
      </c>
      <c r="D9" s="120">
        <f>+H9+L9+P9+T9+X9+AB9</f>
        <v>44460</v>
      </c>
      <c r="E9" s="120"/>
      <c r="F9" s="120">
        <f>SUM(F11:F37)</f>
        <v>22295</v>
      </c>
      <c r="G9" s="120">
        <f>SUM(G11:G37)</f>
        <v>12237</v>
      </c>
      <c r="H9" s="120">
        <f>SUM(H11:H37)</f>
        <v>10058</v>
      </c>
      <c r="I9" s="120"/>
      <c r="J9" s="120">
        <f>SUM(J11:J37)</f>
        <v>25033</v>
      </c>
      <c r="K9" s="120">
        <f>SUM(K11:K37)</f>
        <v>14067</v>
      </c>
      <c r="L9" s="120">
        <f>SUM(L11:L37)</f>
        <v>10966</v>
      </c>
      <c r="M9" s="120"/>
      <c r="N9" s="120">
        <f>SUM(N11:N37)</f>
        <v>16389</v>
      </c>
      <c r="O9" s="120">
        <f>SUM(O11:O37)</f>
        <v>9452</v>
      </c>
      <c r="P9" s="120">
        <f>SUM(P11:P37)</f>
        <v>6937</v>
      </c>
      <c r="Q9" s="120"/>
      <c r="R9" s="120">
        <f>SUM(R11:R37)</f>
        <v>22734</v>
      </c>
      <c r="S9" s="120">
        <f>SUM(S11:S37)</f>
        <v>12649</v>
      </c>
      <c r="T9" s="120">
        <f>SUM(T11:T37)</f>
        <v>10085</v>
      </c>
      <c r="U9" s="120"/>
      <c r="V9" s="120">
        <f>SUM(V11:V37)</f>
        <v>13906</v>
      </c>
      <c r="W9" s="120">
        <f>SUM(W11:W37)</f>
        <v>8042</v>
      </c>
      <c r="X9" s="120">
        <f>SUM(X11:X37)</f>
        <v>5864</v>
      </c>
      <c r="Y9" s="120"/>
      <c r="Z9" s="120">
        <f>SUM(Z11:Z37)</f>
        <v>1245</v>
      </c>
      <c r="AA9" s="110">
        <f>SUM(AA11:AA37)</f>
        <v>695</v>
      </c>
      <c r="AB9" s="110">
        <f>SUM(AB11:AB37)</f>
        <v>550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v>8219</v>
      </c>
      <c r="C11" s="121">
        <v>4372</v>
      </c>
      <c r="D11" s="121">
        <v>3847</v>
      </c>
      <c r="E11" s="121"/>
      <c r="F11" s="121">
        <v>1927</v>
      </c>
      <c r="G11" s="37">
        <v>966</v>
      </c>
      <c r="H11" s="37">
        <v>961</v>
      </c>
      <c r="I11" s="121"/>
      <c r="J11" s="121">
        <v>2197</v>
      </c>
      <c r="K11" s="121">
        <v>1144</v>
      </c>
      <c r="L11" s="121">
        <v>1053</v>
      </c>
      <c r="M11" s="121"/>
      <c r="N11" s="121">
        <v>1496</v>
      </c>
      <c r="O11" s="37">
        <v>830</v>
      </c>
      <c r="P11" s="37">
        <v>666</v>
      </c>
      <c r="Q11" s="121"/>
      <c r="R11" s="121">
        <v>1521</v>
      </c>
      <c r="S11" s="37">
        <v>863</v>
      </c>
      <c r="T11" s="37">
        <v>658</v>
      </c>
      <c r="U11" s="121"/>
      <c r="V11" s="121">
        <v>1057</v>
      </c>
      <c r="W11" s="37">
        <v>557</v>
      </c>
      <c r="X11" s="37">
        <v>500</v>
      </c>
      <c r="Y11" s="121"/>
      <c r="Z11" s="37">
        <v>21</v>
      </c>
      <c r="AA11" s="37">
        <v>12</v>
      </c>
      <c r="AB11" s="37">
        <v>9</v>
      </c>
    </row>
    <row r="12" spans="1:32" ht="15.95" customHeight="1" x14ac:dyDescent="0.25">
      <c r="A12" s="53" t="s">
        <v>48</v>
      </c>
      <c r="B12" s="121">
        <v>7172</v>
      </c>
      <c r="C12" s="121">
        <v>3939</v>
      </c>
      <c r="D12" s="121">
        <v>3233</v>
      </c>
      <c r="E12" s="121"/>
      <c r="F12" s="121">
        <v>1669</v>
      </c>
      <c r="G12" s="37">
        <v>933</v>
      </c>
      <c r="H12" s="37">
        <v>736</v>
      </c>
      <c r="I12" s="121"/>
      <c r="J12" s="121">
        <v>1726</v>
      </c>
      <c r="K12" s="37">
        <v>918</v>
      </c>
      <c r="L12" s="37">
        <v>808</v>
      </c>
      <c r="M12" s="121"/>
      <c r="N12" s="121">
        <v>1184</v>
      </c>
      <c r="O12" s="37">
        <v>653</v>
      </c>
      <c r="P12" s="37">
        <v>531</v>
      </c>
      <c r="Q12" s="121"/>
      <c r="R12" s="121">
        <v>1625</v>
      </c>
      <c r="S12" s="37">
        <v>877</v>
      </c>
      <c r="T12" s="37">
        <v>748</v>
      </c>
      <c r="U12" s="121"/>
      <c r="V12" s="37">
        <v>901</v>
      </c>
      <c r="W12" s="37">
        <v>525</v>
      </c>
      <c r="X12" s="37">
        <v>376</v>
      </c>
      <c r="Y12" s="121"/>
      <c r="Z12" s="37">
        <v>67</v>
      </c>
      <c r="AA12" s="37">
        <v>33</v>
      </c>
      <c r="AB12" s="37">
        <v>34</v>
      </c>
    </row>
    <row r="13" spans="1:32" ht="15.95" customHeight="1" x14ac:dyDescent="0.25">
      <c r="A13" s="53" t="s">
        <v>49</v>
      </c>
      <c r="B13" s="121">
        <v>5762</v>
      </c>
      <c r="C13" s="121">
        <v>3112</v>
      </c>
      <c r="D13" s="121">
        <v>2650</v>
      </c>
      <c r="E13" s="121"/>
      <c r="F13" s="121">
        <v>1384</v>
      </c>
      <c r="G13" s="37">
        <v>768</v>
      </c>
      <c r="H13" s="37">
        <v>616</v>
      </c>
      <c r="I13" s="121"/>
      <c r="J13" s="121">
        <v>1502</v>
      </c>
      <c r="K13" s="37">
        <v>828</v>
      </c>
      <c r="L13" s="37">
        <v>674</v>
      </c>
      <c r="M13" s="121"/>
      <c r="N13" s="37">
        <v>831</v>
      </c>
      <c r="O13" s="37">
        <v>450</v>
      </c>
      <c r="P13" s="37">
        <v>381</v>
      </c>
      <c r="Q13" s="121"/>
      <c r="R13" s="121">
        <v>1201</v>
      </c>
      <c r="S13" s="37">
        <v>617</v>
      </c>
      <c r="T13" s="37">
        <v>584</v>
      </c>
      <c r="U13" s="121"/>
      <c r="V13" s="37">
        <v>725</v>
      </c>
      <c r="W13" s="37">
        <v>381</v>
      </c>
      <c r="X13" s="37">
        <v>344</v>
      </c>
      <c r="Y13" s="121"/>
      <c r="Z13" s="37">
        <v>119</v>
      </c>
      <c r="AA13" s="37">
        <v>68</v>
      </c>
      <c r="AB13" s="37">
        <v>51</v>
      </c>
    </row>
    <row r="14" spans="1:32" ht="15.95" customHeight="1" x14ac:dyDescent="0.25">
      <c r="A14" s="53" t="s">
        <v>50</v>
      </c>
      <c r="B14" s="121">
        <v>7217</v>
      </c>
      <c r="C14" s="121">
        <v>4172</v>
      </c>
      <c r="D14" s="121">
        <v>3045</v>
      </c>
      <c r="E14" s="121"/>
      <c r="F14" s="121">
        <v>1268</v>
      </c>
      <c r="G14" s="37">
        <v>699</v>
      </c>
      <c r="H14" s="37">
        <v>569</v>
      </c>
      <c r="I14" s="121"/>
      <c r="J14" s="121">
        <v>1875</v>
      </c>
      <c r="K14" s="121">
        <v>1055</v>
      </c>
      <c r="L14" s="37">
        <v>820</v>
      </c>
      <c r="M14" s="121"/>
      <c r="N14" s="121">
        <v>1220</v>
      </c>
      <c r="O14" s="37">
        <v>710</v>
      </c>
      <c r="P14" s="37">
        <v>510</v>
      </c>
      <c r="Q14" s="121"/>
      <c r="R14" s="121">
        <v>1557</v>
      </c>
      <c r="S14" s="37">
        <v>895</v>
      </c>
      <c r="T14" s="37">
        <v>662</v>
      </c>
      <c r="U14" s="121"/>
      <c r="V14" s="121">
        <v>1113</v>
      </c>
      <c r="W14" s="37">
        <v>698</v>
      </c>
      <c r="X14" s="37">
        <v>415</v>
      </c>
      <c r="Y14" s="121"/>
      <c r="Z14" s="37">
        <v>184</v>
      </c>
      <c r="AA14" s="37">
        <v>115</v>
      </c>
      <c r="AB14" s="37">
        <v>69</v>
      </c>
    </row>
    <row r="15" spans="1:32" ht="15.95" customHeight="1" x14ac:dyDescent="0.25">
      <c r="A15" s="53" t="s">
        <v>51</v>
      </c>
      <c r="B15" s="121">
        <v>1030</v>
      </c>
      <c r="C15" s="37">
        <v>613</v>
      </c>
      <c r="D15" s="37">
        <v>417</v>
      </c>
      <c r="E15" s="121"/>
      <c r="F15" s="37">
        <v>214</v>
      </c>
      <c r="G15" s="37">
        <v>117</v>
      </c>
      <c r="H15" s="37">
        <v>97</v>
      </c>
      <c r="I15" s="121"/>
      <c r="J15" s="37">
        <v>291</v>
      </c>
      <c r="K15" s="37">
        <v>184</v>
      </c>
      <c r="L15" s="37">
        <v>107</v>
      </c>
      <c r="M15" s="121"/>
      <c r="N15" s="121">
        <v>123</v>
      </c>
      <c r="O15" s="37">
        <v>85</v>
      </c>
      <c r="P15" s="37">
        <v>38</v>
      </c>
      <c r="Q15" s="121"/>
      <c r="R15" s="37">
        <v>302</v>
      </c>
      <c r="S15" s="37">
        <v>171</v>
      </c>
      <c r="T15" s="37">
        <v>131</v>
      </c>
      <c r="U15" s="121"/>
      <c r="V15" s="37">
        <v>85</v>
      </c>
      <c r="W15" s="37">
        <v>47</v>
      </c>
      <c r="X15" s="37">
        <v>38</v>
      </c>
      <c r="Y15" s="121"/>
      <c r="Z15" s="37">
        <v>15</v>
      </c>
      <c r="AA15" s="37">
        <v>9</v>
      </c>
      <c r="AB15" s="37">
        <v>6</v>
      </c>
    </row>
    <row r="16" spans="1:32" ht="15.95" customHeight="1" x14ac:dyDescent="0.25">
      <c r="A16" s="53" t="s">
        <v>52</v>
      </c>
      <c r="B16" s="121">
        <v>3990</v>
      </c>
      <c r="C16" s="121">
        <v>2378</v>
      </c>
      <c r="D16" s="121">
        <v>1612</v>
      </c>
      <c r="E16" s="121"/>
      <c r="F16" s="37">
        <v>878</v>
      </c>
      <c r="G16" s="37">
        <v>488</v>
      </c>
      <c r="H16" s="37">
        <v>390</v>
      </c>
      <c r="I16" s="37"/>
      <c r="J16" s="37">
        <v>937</v>
      </c>
      <c r="K16" s="37">
        <v>554</v>
      </c>
      <c r="L16" s="37">
        <v>383</v>
      </c>
      <c r="M16" s="37"/>
      <c r="N16" s="37">
        <v>511</v>
      </c>
      <c r="O16" s="37">
        <v>327</v>
      </c>
      <c r="P16" s="37">
        <v>184</v>
      </c>
      <c r="Q16" s="37"/>
      <c r="R16" s="37">
        <v>1178</v>
      </c>
      <c r="S16" s="37">
        <v>688</v>
      </c>
      <c r="T16" s="37">
        <v>490</v>
      </c>
      <c r="U16" s="37"/>
      <c r="V16" s="37">
        <v>466</v>
      </c>
      <c r="W16" s="37">
        <v>306</v>
      </c>
      <c r="X16" s="37">
        <v>160</v>
      </c>
      <c r="Y16" s="121"/>
      <c r="Z16" s="37">
        <v>20</v>
      </c>
      <c r="AA16" s="37">
        <v>15</v>
      </c>
      <c r="AB16" s="37">
        <v>5</v>
      </c>
    </row>
    <row r="17" spans="1:28" ht="15.95" customHeight="1" x14ac:dyDescent="0.25">
      <c r="A17" s="53" t="s">
        <v>53</v>
      </c>
      <c r="B17" s="37">
        <v>609</v>
      </c>
      <c r="C17" s="37">
        <v>379</v>
      </c>
      <c r="D17" s="37">
        <v>230</v>
      </c>
      <c r="E17" s="37"/>
      <c r="F17" s="37">
        <v>129</v>
      </c>
      <c r="G17" s="37">
        <v>71</v>
      </c>
      <c r="H17" s="37">
        <v>58</v>
      </c>
      <c r="I17" s="37"/>
      <c r="J17" s="37">
        <v>135</v>
      </c>
      <c r="K17" s="37">
        <v>89</v>
      </c>
      <c r="L17" s="37">
        <v>46</v>
      </c>
      <c r="M17" s="37"/>
      <c r="N17" s="37">
        <v>73</v>
      </c>
      <c r="O17" s="37">
        <v>48</v>
      </c>
      <c r="P17" s="37">
        <v>25</v>
      </c>
      <c r="Q17" s="37"/>
      <c r="R17" s="37">
        <v>135</v>
      </c>
      <c r="S17" s="37">
        <v>83</v>
      </c>
      <c r="T17" s="37">
        <v>52</v>
      </c>
      <c r="U17" s="37"/>
      <c r="V17" s="37">
        <v>117</v>
      </c>
      <c r="W17" s="37">
        <v>76</v>
      </c>
      <c r="X17" s="37">
        <v>41</v>
      </c>
      <c r="Y17" s="37"/>
      <c r="Z17" s="37">
        <v>20</v>
      </c>
      <c r="AA17" s="37">
        <v>12</v>
      </c>
      <c r="AB17" s="37">
        <v>8</v>
      </c>
    </row>
    <row r="18" spans="1:28" ht="15.95" customHeight="1" x14ac:dyDescent="0.25">
      <c r="A18" s="53" t="s">
        <v>54</v>
      </c>
      <c r="B18" s="121">
        <v>10876</v>
      </c>
      <c r="C18" s="121">
        <v>6053</v>
      </c>
      <c r="D18" s="121">
        <v>4823</v>
      </c>
      <c r="E18" s="121"/>
      <c r="F18" s="121">
        <v>2848</v>
      </c>
      <c r="G18" s="121">
        <v>1539</v>
      </c>
      <c r="H18" s="121">
        <v>1309</v>
      </c>
      <c r="I18" s="121"/>
      <c r="J18" s="121">
        <v>2865</v>
      </c>
      <c r="K18" s="121">
        <v>1587</v>
      </c>
      <c r="L18" s="121">
        <v>1278</v>
      </c>
      <c r="M18" s="121"/>
      <c r="N18" s="121">
        <v>1759</v>
      </c>
      <c r="O18" s="37">
        <v>990</v>
      </c>
      <c r="P18" s="37">
        <v>769</v>
      </c>
      <c r="Q18" s="121"/>
      <c r="R18" s="121">
        <v>2011</v>
      </c>
      <c r="S18" s="121">
        <v>1145</v>
      </c>
      <c r="T18" s="37">
        <v>866</v>
      </c>
      <c r="U18" s="121"/>
      <c r="V18" s="121">
        <v>1301</v>
      </c>
      <c r="W18" s="37">
        <v>740</v>
      </c>
      <c r="X18" s="37">
        <v>561</v>
      </c>
      <c r="Y18" s="121"/>
      <c r="Z18" s="37">
        <v>92</v>
      </c>
      <c r="AA18" s="37">
        <v>52</v>
      </c>
      <c r="AB18" s="37">
        <v>40</v>
      </c>
    </row>
    <row r="19" spans="1:28" ht="15.95" customHeight="1" x14ac:dyDescent="0.25">
      <c r="A19" s="53" t="s">
        <v>55</v>
      </c>
      <c r="B19" s="121">
        <v>4967</v>
      </c>
      <c r="C19" s="121">
        <v>2855</v>
      </c>
      <c r="D19" s="121">
        <v>2112</v>
      </c>
      <c r="E19" s="121"/>
      <c r="F19" s="121">
        <v>1076</v>
      </c>
      <c r="G19" s="37">
        <v>587</v>
      </c>
      <c r="H19" s="37">
        <v>489</v>
      </c>
      <c r="I19" s="37"/>
      <c r="J19" s="37">
        <v>1153</v>
      </c>
      <c r="K19" s="37">
        <v>648</v>
      </c>
      <c r="L19" s="37">
        <v>505</v>
      </c>
      <c r="M19" s="37"/>
      <c r="N19" s="37">
        <v>947</v>
      </c>
      <c r="O19" s="37">
        <v>550</v>
      </c>
      <c r="P19" s="37">
        <v>397</v>
      </c>
      <c r="Q19" s="37"/>
      <c r="R19" s="37">
        <v>1033</v>
      </c>
      <c r="S19" s="37">
        <v>616</v>
      </c>
      <c r="T19" s="37">
        <v>417</v>
      </c>
      <c r="U19" s="121"/>
      <c r="V19" s="37">
        <v>724</v>
      </c>
      <c r="W19" s="37">
        <v>434</v>
      </c>
      <c r="X19" s="37">
        <v>290</v>
      </c>
      <c r="Y19" s="121"/>
      <c r="Z19" s="37">
        <v>34</v>
      </c>
      <c r="AA19" s="37">
        <v>20</v>
      </c>
      <c r="AB19" s="37">
        <v>14</v>
      </c>
    </row>
    <row r="20" spans="1:28" ht="15.95" customHeight="1" x14ac:dyDescent="0.25">
      <c r="A20" s="53" t="s">
        <v>56</v>
      </c>
      <c r="B20" s="121">
        <v>4246</v>
      </c>
      <c r="C20" s="121">
        <v>2486</v>
      </c>
      <c r="D20" s="121">
        <v>1760</v>
      </c>
      <c r="E20" s="121"/>
      <c r="F20" s="121">
        <v>984</v>
      </c>
      <c r="G20" s="37">
        <v>562</v>
      </c>
      <c r="H20" s="37">
        <v>422</v>
      </c>
      <c r="I20" s="37"/>
      <c r="J20" s="37">
        <v>1102</v>
      </c>
      <c r="K20" s="37">
        <v>645</v>
      </c>
      <c r="L20" s="37">
        <v>457</v>
      </c>
      <c r="M20" s="37"/>
      <c r="N20" s="37">
        <v>673</v>
      </c>
      <c r="O20" s="37">
        <v>412</v>
      </c>
      <c r="P20" s="37">
        <v>261</v>
      </c>
      <c r="Q20" s="37"/>
      <c r="R20" s="37">
        <v>910</v>
      </c>
      <c r="S20" s="37">
        <v>529</v>
      </c>
      <c r="T20" s="37">
        <v>381</v>
      </c>
      <c r="U20" s="121"/>
      <c r="V20" s="37">
        <v>479</v>
      </c>
      <c r="W20" s="37">
        <v>284</v>
      </c>
      <c r="X20" s="37">
        <v>195</v>
      </c>
      <c r="Y20" s="121"/>
      <c r="Z20" s="37">
        <v>98</v>
      </c>
      <c r="AA20" s="37">
        <v>54</v>
      </c>
      <c r="AB20" s="37">
        <v>44</v>
      </c>
    </row>
    <row r="21" spans="1:28" ht="15.95" customHeight="1" x14ac:dyDescent="0.25">
      <c r="A21" s="53" t="s">
        <v>57</v>
      </c>
      <c r="B21" s="121">
        <v>1833</v>
      </c>
      <c r="C21" s="121">
        <v>1031</v>
      </c>
      <c r="D21" s="37">
        <v>802</v>
      </c>
      <c r="E21" s="37"/>
      <c r="F21" s="37">
        <v>407</v>
      </c>
      <c r="G21" s="37">
        <v>231</v>
      </c>
      <c r="H21" s="37">
        <v>176</v>
      </c>
      <c r="I21" s="37"/>
      <c r="J21" s="37">
        <v>437</v>
      </c>
      <c r="K21" s="37">
        <v>241</v>
      </c>
      <c r="L21" s="37">
        <v>196</v>
      </c>
      <c r="M21" s="37"/>
      <c r="N21" s="37">
        <v>327</v>
      </c>
      <c r="O21" s="37">
        <v>184</v>
      </c>
      <c r="P21" s="37">
        <v>143</v>
      </c>
      <c r="Q21" s="37"/>
      <c r="R21" s="37">
        <v>366</v>
      </c>
      <c r="S21" s="37">
        <v>198</v>
      </c>
      <c r="T21" s="37">
        <v>168</v>
      </c>
      <c r="U21" s="121"/>
      <c r="V21" s="37">
        <v>287</v>
      </c>
      <c r="W21" s="37">
        <v>173</v>
      </c>
      <c r="X21" s="37">
        <v>114</v>
      </c>
      <c r="Y21" s="121"/>
      <c r="Z21" s="37">
        <v>9</v>
      </c>
      <c r="AA21" s="37">
        <v>4</v>
      </c>
      <c r="AB21" s="37">
        <v>5</v>
      </c>
    </row>
    <row r="22" spans="1:28" ht="15.95" customHeight="1" x14ac:dyDescent="0.25">
      <c r="A22" s="56" t="s">
        <v>58</v>
      </c>
      <c r="B22" s="121">
        <v>8892</v>
      </c>
      <c r="C22" s="121">
        <v>4909</v>
      </c>
      <c r="D22" s="121">
        <v>3983</v>
      </c>
      <c r="E22" s="121"/>
      <c r="F22" s="121">
        <v>1873</v>
      </c>
      <c r="G22" s="121">
        <v>1040</v>
      </c>
      <c r="H22" s="37">
        <v>833</v>
      </c>
      <c r="I22" s="121"/>
      <c r="J22" s="121">
        <v>2134</v>
      </c>
      <c r="K22" s="121">
        <v>1197</v>
      </c>
      <c r="L22" s="121">
        <v>937</v>
      </c>
      <c r="M22" s="121"/>
      <c r="N22" s="121">
        <v>1458</v>
      </c>
      <c r="O22" s="37">
        <v>842</v>
      </c>
      <c r="P22" s="37">
        <v>616</v>
      </c>
      <c r="Q22" s="121"/>
      <c r="R22" s="121">
        <v>2067</v>
      </c>
      <c r="S22" s="37">
        <v>1101</v>
      </c>
      <c r="T22" s="37">
        <v>966</v>
      </c>
      <c r="U22" s="121"/>
      <c r="V22" s="121">
        <v>1272</v>
      </c>
      <c r="W22" s="37">
        <v>692</v>
      </c>
      <c r="X22" s="37">
        <v>580</v>
      </c>
      <c r="Y22" s="121"/>
      <c r="Z22" s="37">
        <v>88</v>
      </c>
      <c r="AA22" s="37">
        <v>37</v>
      </c>
      <c r="AB22" s="37">
        <v>51</v>
      </c>
    </row>
    <row r="23" spans="1:28" ht="15.95" customHeight="1" x14ac:dyDescent="0.25">
      <c r="A23" s="53" t="s">
        <v>59</v>
      </c>
      <c r="B23" s="121">
        <v>1362</v>
      </c>
      <c r="C23" s="37">
        <v>806</v>
      </c>
      <c r="D23" s="37">
        <v>556</v>
      </c>
      <c r="E23" s="37"/>
      <c r="F23" s="37">
        <v>273</v>
      </c>
      <c r="G23" s="37">
        <v>166</v>
      </c>
      <c r="H23" s="37">
        <v>107</v>
      </c>
      <c r="I23" s="37"/>
      <c r="J23" s="37">
        <v>345</v>
      </c>
      <c r="K23" s="37">
        <v>183</v>
      </c>
      <c r="L23" s="37">
        <v>162</v>
      </c>
      <c r="M23" s="37"/>
      <c r="N23" s="37">
        <v>187</v>
      </c>
      <c r="O23" s="37">
        <v>122</v>
      </c>
      <c r="P23" s="37">
        <v>65</v>
      </c>
      <c r="Q23" s="37"/>
      <c r="R23" s="37">
        <v>298</v>
      </c>
      <c r="S23" s="37">
        <v>179</v>
      </c>
      <c r="T23" s="37">
        <v>119</v>
      </c>
      <c r="U23" s="37"/>
      <c r="V23" s="37">
        <v>235</v>
      </c>
      <c r="W23" s="37">
        <v>143</v>
      </c>
      <c r="X23" s="37">
        <v>92</v>
      </c>
      <c r="Y23" s="121"/>
      <c r="Z23" s="37">
        <v>24</v>
      </c>
      <c r="AA23" s="37">
        <v>13</v>
      </c>
      <c r="AB23" s="37">
        <v>11</v>
      </c>
    </row>
    <row r="24" spans="1:28" ht="15.95" customHeight="1" x14ac:dyDescent="0.25">
      <c r="A24" s="53" t="s">
        <v>60</v>
      </c>
      <c r="B24" s="121">
        <v>6618</v>
      </c>
      <c r="C24" s="121">
        <v>3645</v>
      </c>
      <c r="D24" s="121">
        <v>2973</v>
      </c>
      <c r="E24" s="121"/>
      <c r="F24" s="121">
        <v>1428</v>
      </c>
      <c r="G24" s="37">
        <v>762</v>
      </c>
      <c r="H24" s="37">
        <v>666</v>
      </c>
      <c r="I24" s="121"/>
      <c r="J24" s="121">
        <v>1515</v>
      </c>
      <c r="K24" s="37">
        <v>839</v>
      </c>
      <c r="L24" s="37">
        <v>676</v>
      </c>
      <c r="M24" s="121"/>
      <c r="N24" s="121">
        <v>1195</v>
      </c>
      <c r="O24" s="37">
        <v>665</v>
      </c>
      <c r="P24" s="37">
        <v>530</v>
      </c>
      <c r="Q24" s="121"/>
      <c r="R24" s="121">
        <v>1500</v>
      </c>
      <c r="S24" s="37">
        <v>823</v>
      </c>
      <c r="T24" s="37">
        <v>677</v>
      </c>
      <c r="U24" s="37"/>
      <c r="V24" s="37">
        <v>939</v>
      </c>
      <c r="W24" s="37">
        <v>529</v>
      </c>
      <c r="X24" s="37">
        <v>410</v>
      </c>
      <c r="Y24" s="121"/>
      <c r="Z24" s="37">
        <v>41</v>
      </c>
      <c r="AA24" s="37">
        <v>27</v>
      </c>
      <c r="AB24" s="37">
        <v>14</v>
      </c>
    </row>
    <row r="25" spans="1:28" ht="15.95" customHeight="1" x14ac:dyDescent="0.25">
      <c r="A25" s="53" t="s">
        <v>61</v>
      </c>
      <c r="B25" s="121">
        <v>2380</v>
      </c>
      <c r="C25" s="121">
        <v>1300</v>
      </c>
      <c r="D25" s="121">
        <v>1080</v>
      </c>
      <c r="E25" s="121"/>
      <c r="F25" s="37">
        <v>514</v>
      </c>
      <c r="G25" s="37">
        <v>266</v>
      </c>
      <c r="H25" s="37">
        <v>248</v>
      </c>
      <c r="I25" s="37"/>
      <c r="J25" s="37">
        <v>520</v>
      </c>
      <c r="K25" s="37">
        <v>287</v>
      </c>
      <c r="L25" s="37">
        <v>233</v>
      </c>
      <c r="M25" s="37"/>
      <c r="N25" s="37">
        <v>454</v>
      </c>
      <c r="O25" s="37">
        <v>259</v>
      </c>
      <c r="P25" s="37">
        <v>195</v>
      </c>
      <c r="Q25" s="37"/>
      <c r="R25" s="37">
        <v>585</v>
      </c>
      <c r="S25" s="37">
        <v>309</v>
      </c>
      <c r="T25" s="37">
        <v>276</v>
      </c>
      <c r="U25" s="37"/>
      <c r="V25" s="37">
        <v>279</v>
      </c>
      <c r="W25" s="37">
        <v>162</v>
      </c>
      <c r="X25" s="37">
        <v>117</v>
      </c>
      <c r="Y25" s="121"/>
      <c r="Z25" s="37">
        <v>28</v>
      </c>
      <c r="AA25" s="37">
        <v>17</v>
      </c>
      <c r="AB25" s="37">
        <v>11</v>
      </c>
    </row>
    <row r="26" spans="1:28" ht="15.95" customHeight="1" x14ac:dyDescent="0.25">
      <c r="A26" s="53" t="s">
        <v>62</v>
      </c>
      <c r="B26" s="121">
        <v>3641</v>
      </c>
      <c r="C26" s="121">
        <v>2028</v>
      </c>
      <c r="D26" s="121">
        <v>1613</v>
      </c>
      <c r="E26" s="121"/>
      <c r="F26" s="37">
        <v>738</v>
      </c>
      <c r="G26" s="37">
        <v>422</v>
      </c>
      <c r="H26" s="37">
        <v>316</v>
      </c>
      <c r="I26" s="37"/>
      <c r="J26" s="37">
        <v>873</v>
      </c>
      <c r="K26" s="37">
        <v>498</v>
      </c>
      <c r="L26" s="37">
        <v>375</v>
      </c>
      <c r="M26" s="37"/>
      <c r="N26" s="37">
        <v>622</v>
      </c>
      <c r="O26" s="37">
        <v>360</v>
      </c>
      <c r="P26" s="37">
        <v>262</v>
      </c>
      <c r="Q26" s="37"/>
      <c r="R26" s="37">
        <v>807</v>
      </c>
      <c r="S26" s="37">
        <v>446</v>
      </c>
      <c r="T26" s="37">
        <v>361</v>
      </c>
      <c r="U26" s="37"/>
      <c r="V26" s="37">
        <v>569</v>
      </c>
      <c r="W26" s="37">
        <v>287</v>
      </c>
      <c r="X26" s="37">
        <v>282</v>
      </c>
      <c r="Y26" s="121"/>
      <c r="Z26" s="37">
        <v>32</v>
      </c>
      <c r="AA26" s="37">
        <v>15</v>
      </c>
      <c r="AB26" s="37">
        <v>17</v>
      </c>
    </row>
    <row r="27" spans="1:28" ht="15.95" customHeight="1" x14ac:dyDescent="0.25">
      <c r="A27" s="53" t="s">
        <v>63</v>
      </c>
      <c r="B27" s="121">
        <v>1106</v>
      </c>
      <c r="C27" s="37">
        <v>649</v>
      </c>
      <c r="D27" s="37">
        <v>457</v>
      </c>
      <c r="E27" s="37"/>
      <c r="F27" s="37">
        <v>211</v>
      </c>
      <c r="G27" s="37">
        <v>123</v>
      </c>
      <c r="H27" s="37">
        <v>88</v>
      </c>
      <c r="I27" s="37"/>
      <c r="J27" s="37">
        <v>260</v>
      </c>
      <c r="K27" s="37">
        <v>167</v>
      </c>
      <c r="L27" s="37">
        <v>93</v>
      </c>
      <c r="M27" s="37"/>
      <c r="N27" s="37">
        <v>105</v>
      </c>
      <c r="O27" s="37">
        <v>69</v>
      </c>
      <c r="P27" s="37">
        <v>36</v>
      </c>
      <c r="Q27" s="37"/>
      <c r="R27" s="37">
        <v>346</v>
      </c>
      <c r="S27" s="37">
        <v>186</v>
      </c>
      <c r="T27" s="37">
        <v>160</v>
      </c>
      <c r="U27" s="37"/>
      <c r="V27" s="37">
        <v>157</v>
      </c>
      <c r="W27" s="37">
        <v>96</v>
      </c>
      <c r="X27" s="37">
        <v>61</v>
      </c>
      <c r="Y27" s="121"/>
      <c r="Z27" s="37">
        <v>27</v>
      </c>
      <c r="AA27" s="37">
        <v>8</v>
      </c>
      <c r="AB27" s="37">
        <v>19</v>
      </c>
    </row>
    <row r="28" spans="1:28" ht="15.95" customHeight="1" x14ac:dyDescent="0.25">
      <c r="A28" s="53" t="s">
        <v>64</v>
      </c>
      <c r="B28" s="37">
        <v>983</v>
      </c>
      <c r="C28" s="37">
        <v>586</v>
      </c>
      <c r="D28" s="37">
        <v>397</v>
      </c>
      <c r="E28" s="37"/>
      <c r="F28" s="37">
        <v>149</v>
      </c>
      <c r="G28" s="37">
        <v>96</v>
      </c>
      <c r="H28" s="37">
        <v>53</v>
      </c>
      <c r="I28" s="37"/>
      <c r="J28" s="37">
        <v>248</v>
      </c>
      <c r="K28" s="37">
        <v>157</v>
      </c>
      <c r="L28" s="37">
        <v>91</v>
      </c>
      <c r="M28" s="37"/>
      <c r="N28" s="37">
        <v>218</v>
      </c>
      <c r="O28" s="37">
        <v>136</v>
      </c>
      <c r="P28" s="37">
        <v>82</v>
      </c>
      <c r="Q28" s="37"/>
      <c r="R28" s="37">
        <v>198</v>
      </c>
      <c r="S28" s="37">
        <v>100</v>
      </c>
      <c r="T28" s="37">
        <v>98</v>
      </c>
      <c r="U28" s="37"/>
      <c r="V28" s="37">
        <v>137</v>
      </c>
      <c r="W28" s="37">
        <v>78</v>
      </c>
      <c r="X28" s="37">
        <v>59</v>
      </c>
      <c r="Y28" s="121"/>
      <c r="Z28" s="37">
        <v>33</v>
      </c>
      <c r="AA28" s="37">
        <v>19</v>
      </c>
      <c r="AB28" s="37">
        <v>14</v>
      </c>
    </row>
    <row r="29" spans="1:28" ht="15.95" customHeight="1" x14ac:dyDescent="0.25">
      <c r="A29" s="53" t="s">
        <v>65</v>
      </c>
      <c r="B29" s="121">
        <v>1175</v>
      </c>
      <c r="C29" s="37">
        <v>715</v>
      </c>
      <c r="D29" s="37">
        <v>460</v>
      </c>
      <c r="E29" s="37"/>
      <c r="F29" s="37">
        <v>263</v>
      </c>
      <c r="G29" s="37">
        <v>145</v>
      </c>
      <c r="H29" s="37">
        <v>118</v>
      </c>
      <c r="I29" s="37"/>
      <c r="J29" s="37">
        <v>323</v>
      </c>
      <c r="K29" s="37">
        <v>199</v>
      </c>
      <c r="L29" s="37">
        <v>124</v>
      </c>
      <c r="M29" s="37"/>
      <c r="N29" s="37">
        <v>175</v>
      </c>
      <c r="O29" s="37">
        <v>110</v>
      </c>
      <c r="P29" s="37">
        <v>65</v>
      </c>
      <c r="Q29" s="37"/>
      <c r="R29" s="37">
        <v>267</v>
      </c>
      <c r="S29" s="37">
        <v>167</v>
      </c>
      <c r="T29" s="37">
        <v>100</v>
      </c>
      <c r="U29" s="37"/>
      <c r="V29" s="37">
        <v>130</v>
      </c>
      <c r="W29" s="37">
        <v>82</v>
      </c>
      <c r="X29" s="37">
        <v>48</v>
      </c>
      <c r="Y29" s="121"/>
      <c r="Z29" s="37">
        <v>17</v>
      </c>
      <c r="AA29" s="37">
        <v>12</v>
      </c>
      <c r="AB29" s="37">
        <v>5</v>
      </c>
    </row>
    <row r="30" spans="1:28" ht="15.95" customHeight="1" x14ac:dyDescent="0.25">
      <c r="A30" s="53" t="s">
        <v>66</v>
      </c>
      <c r="B30" s="121">
        <v>3021</v>
      </c>
      <c r="C30" s="121">
        <v>1709</v>
      </c>
      <c r="D30" s="121">
        <v>1312</v>
      </c>
      <c r="E30" s="121"/>
      <c r="F30" s="37">
        <v>557</v>
      </c>
      <c r="G30" s="37">
        <v>319</v>
      </c>
      <c r="H30" s="37">
        <v>238</v>
      </c>
      <c r="I30" s="37"/>
      <c r="J30" s="37">
        <v>702</v>
      </c>
      <c r="K30" s="37">
        <v>406</v>
      </c>
      <c r="L30" s="37">
        <v>296</v>
      </c>
      <c r="M30" s="37"/>
      <c r="N30" s="37">
        <v>397</v>
      </c>
      <c r="O30" s="37">
        <v>203</v>
      </c>
      <c r="P30" s="37">
        <v>194</v>
      </c>
      <c r="Q30" s="37"/>
      <c r="R30" s="37">
        <v>790</v>
      </c>
      <c r="S30" s="37">
        <v>435</v>
      </c>
      <c r="T30" s="37">
        <v>355</v>
      </c>
      <c r="U30" s="37"/>
      <c r="V30" s="37">
        <v>524</v>
      </c>
      <c r="W30" s="37">
        <v>313</v>
      </c>
      <c r="X30" s="37">
        <v>211</v>
      </c>
      <c r="Y30" s="121"/>
      <c r="Z30" s="37">
        <v>51</v>
      </c>
      <c r="AA30" s="37">
        <v>33</v>
      </c>
      <c r="AB30" s="37">
        <v>18</v>
      </c>
    </row>
    <row r="31" spans="1:28" ht="15.95" customHeight="1" x14ac:dyDescent="0.25">
      <c r="A31" s="53" t="s">
        <v>67</v>
      </c>
      <c r="B31" s="121">
        <v>3049</v>
      </c>
      <c r="C31" s="121">
        <v>1761</v>
      </c>
      <c r="D31" s="121">
        <v>1288</v>
      </c>
      <c r="E31" s="121"/>
      <c r="F31" s="37">
        <v>614</v>
      </c>
      <c r="G31" s="37">
        <v>336</v>
      </c>
      <c r="H31" s="37">
        <v>278</v>
      </c>
      <c r="I31" s="37"/>
      <c r="J31" s="37">
        <v>651</v>
      </c>
      <c r="K31" s="37">
        <v>383</v>
      </c>
      <c r="L31" s="37">
        <v>268</v>
      </c>
      <c r="M31" s="37"/>
      <c r="N31" s="37">
        <v>422</v>
      </c>
      <c r="O31" s="37">
        <v>242</v>
      </c>
      <c r="P31" s="37">
        <v>180</v>
      </c>
      <c r="Q31" s="37"/>
      <c r="R31" s="37">
        <v>779</v>
      </c>
      <c r="S31" s="37">
        <v>434</v>
      </c>
      <c r="T31" s="37">
        <v>345</v>
      </c>
      <c r="U31" s="37"/>
      <c r="V31" s="37">
        <v>528</v>
      </c>
      <c r="W31" s="37">
        <v>329</v>
      </c>
      <c r="X31" s="37">
        <v>199</v>
      </c>
      <c r="Y31" s="121"/>
      <c r="Z31" s="37">
        <v>55</v>
      </c>
      <c r="AA31" s="37">
        <v>37</v>
      </c>
      <c r="AB31" s="37">
        <v>18</v>
      </c>
    </row>
    <row r="32" spans="1:28" ht="15.95" customHeight="1" x14ac:dyDescent="0.25">
      <c r="A32" s="53" t="s">
        <v>68</v>
      </c>
      <c r="B32" s="121">
        <v>1270</v>
      </c>
      <c r="C32" s="37">
        <v>657</v>
      </c>
      <c r="D32" s="37">
        <v>613</v>
      </c>
      <c r="E32" s="37"/>
      <c r="F32" s="37">
        <v>268</v>
      </c>
      <c r="G32" s="37">
        <v>154</v>
      </c>
      <c r="H32" s="37">
        <v>114</v>
      </c>
      <c r="I32" s="37"/>
      <c r="J32" s="37">
        <v>276</v>
      </c>
      <c r="K32" s="37">
        <v>146</v>
      </c>
      <c r="L32" s="37">
        <v>130</v>
      </c>
      <c r="M32" s="37"/>
      <c r="N32" s="37">
        <v>147</v>
      </c>
      <c r="O32" s="37">
        <v>78</v>
      </c>
      <c r="P32" s="37">
        <v>69</v>
      </c>
      <c r="Q32" s="37"/>
      <c r="R32" s="37">
        <v>352</v>
      </c>
      <c r="S32" s="37">
        <v>162</v>
      </c>
      <c r="T32" s="37">
        <v>190</v>
      </c>
      <c r="U32" s="37"/>
      <c r="V32" s="37">
        <v>188</v>
      </c>
      <c r="W32" s="37">
        <v>101</v>
      </c>
      <c r="X32" s="37">
        <v>87</v>
      </c>
      <c r="Y32" s="121"/>
      <c r="Z32" s="37">
        <v>39</v>
      </c>
      <c r="AA32" s="37">
        <v>16</v>
      </c>
      <c r="AB32" s="37">
        <v>23</v>
      </c>
    </row>
    <row r="33" spans="1:28" ht="15.95" customHeight="1" x14ac:dyDescent="0.25">
      <c r="A33" s="53" t="s">
        <v>479</v>
      </c>
      <c r="B33" s="121">
        <v>1956</v>
      </c>
      <c r="C33" s="121">
        <v>1152</v>
      </c>
      <c r="D33" s="37">
        <v>804</v>
      </c>
      <c r="E33" s="37"/>
      <c r="F33" s="37">
        <v>314</v>
      </c>
      <c r="G33" s="37">
        <v>183</v>
      </c>
      <c r="H33" s="37">
        <v>131</v>
      </c>
      <c r="I33" s="37"/>
      <c r="J33" s="37">
        <v>398</v>
      </c>
      <c r="K33" s="37">
        <v>238</v>
      </c>
      <c r="L33" s="37">
        <v>160</v>
      </c>
      <c r="M33" s="37"/>
      <c r="N33" s="37">
        <v>297</v>
      </c>
      <c r="O33" s="37">
        <v>179</v>
      </c>
      <c r="P33" s="37">
        <v>118</v>
      </c>
      <c r="Q33" s="37"/>
      <c r="R33" s="37">
        <v>605</v>
      </c>
      <c r="S33" s="37">
        <v>360</v>
      </c>
      <c r="T33" s="37">
        <v>245</v>
      </c>
      <c r="U33" s="37"/>
      <c r="V33" s="37">
        <v>302</v>
      </c>
      <c r="W33" s="37">
        <v>174</v>
      </c>
      <c r="X33" s="37">
        <v>128</v>
      </c>
      <c r="Y33" s="121"/>
      <c r="Z33" s="37">
        <v>40</v>
      </c>
      <c r="AA33" s="37">
        <v>18</v>
      </c>
      <c r="AB33" s="37">
        <v>22</v>
      </c>
    </row>
    <row r="34" spans="1:28" ht="15.95" customHeight="1" x14ac:dyDescent="0.25">
      <c r="A34" s="53" t="s">
        <v>69</v>
      </c>
      <c r="B34" s="37">
        <v>571</v>
      </c>
      <c r="C34" s="37">
        <v>330</v>
      </c>
      <c r="D34" s="37">
        <v>241</v>
      </c>
      <c r="E34" s="37"/>
      <c r="F34" s="37">
        <v>129</v>
      </c>
      <c r="G34" s="37">
        <v>73</v>
      </c>
      <c r="H34" s="37">
        <v>56</v>
      </c>
      <c r="I34" s="37"/>
      <c r="J34" s="37">
        <v>121</v>
      </c>
      <c r="K34" s="37">
        <v>79</v>
      </c>
      <c r="L34" s="37">
        <v>42</v>
      </c>
      <c r="M34" s="37"/>
      <c r="N34" s="37">
        <v>77</v>
      </c>
      <c r="O34" s="37">
        <v>47</v>
      </c>
      <c r="P34" s="37">
        <v>30</v>
      </c>
      <c r="Q34" s="37"/>
      <c r="R34" s="37">
        <v>129</v>
      </c>
      <c r="S34" s="37">
        <v>67</v>
      </c>
      <c r="T34" s="37">
        <v>62</v>
      </c>
      <c r="U34" s="37"/>
      <c r="V34" s="37">
        <v>94</v>
      </c>
      <c r="W34" s="37">
        <v>54</v>
      </c>
      <c r="X34" s="37">
        <v>40</v>
      </c>
      <c r="Y34" s="37"/>
      <c r="Z34" s="37">
        <v>21</v>
      </c>
      <c r="AA34" s="37">
        <v>10</v>
      </c>
      <c r="AB34" s="37">
        <v>11</v>
      </c>
    </row>
    <row r="35" spans="1:28" ht="15.95" customHeight="1" x14ac:dyDescent="0.25">
      <c r="A35" s="53" t="s">
        <v>70</v>
      </c>
      <c r="B35" s="121">
        <v>3743</v>
      </c>
      <c r="C35" s="121">
        <v>2163</v>
      </c>
      <c r="D35" s="121">
        <v>1580</v>
      </c>
      <c r="E35" s="121"/>
      <c r="F35" s="37">
        <v>770</v>
      </c>
      <c r="G35" s="37">
        <v>421</v>
      </c>
      <c r="H35" s="37">
        <v>349</v>
      </c>
      <c r="I35" s="37"/>
      <c r="J35" s="37">
        <v>963</v>
      </c>
      <c r="K35" s="37">
        <v>538</v>
      </c>
      <c r="L35" s="37">
        <v>425</v>
      </c>
      <c r="M35" s="37"/>
      <c r="N35" s="37">
        <v>657</v>
      </c>
      <c r="O35" s="37">
        <v>394</v>
      </c>
      <c r="P35" s="37">
        <v>263</v>
      </c>
      <c r="Q35" s="37"/>
      <c r="R35" s="37">
        <v>760</v>
      </c>
      <c r="S35" s="37">
        <v>429</v>
      </c>
      <c r="T35" s="37">
        <v>331</v>
      </c>
      <c r="U35" s="37"/>
      <c r="V35" s="37">
        <v>541</v>
      </c>
      <c r="W35" s="37">
        <v>352</v>
      </c>
      <c r="X35" s="37">
        <v>189</v>
      </c>
      <c r="Y35" s="121"/>
      <c r="Z35" s="37">
        <v>52</v>
      </c>
      <c r="AA35" s="37">
        <v>29</v>
      </c>
      <c r="AB35" s="37">
        <v>23</v>
      </c>
    </row>
    <row r="36" spans="1:28" ht="15.95" customHeight="1" x14ac:dyDescent="0.25">
      <c r="A36" s="53" t="s">
        <v>71</v>
      </c>
      <c r="B36" s="121">
        <v>5189</v>
      </c>
      <c r="C36" s="121">
        <v>2925</v>
      </c>
      <c r="D36" s="121">
        <v>2264</v>
      </c>
      <c r="E36" s="121"/>
      <c r="F36" s="121">
        <v>1227</v>
      </c>
      <c r="G36" s="37">
        <v>678</v>
      </c>
      <c r="H36" s="37">
        <v>549</v>
      </c>
      <c r="I36" s="37"/>
      <c r="J36" s="37">
        <v>1287</v>
      </c>
      <c r="K36" s="37">
        <v>739</v>
      </c>
      <c r="L36" s="37">
        <v>548</v>
      </c>
      <c r="M36" s="37"/>
      <c r="N36" s="37">
        <v>726</v>
      </c>
      <c r="O36" s="37">
        <v>445</v>
      </c>
      <c r="P36" s="37">
        <v>281</v>
      </c>
      <c r="Q36" s="37"/>
      <c r="R36" s="37">
        <v>1245</v>
      </c>
      <c r="S36" s="37">
        <v>663</v>
      </c>
      <c r="T36" s="37">
        <v>582</v>
      </c>
      <c r="U36" s="37"/>
      <c r="V36" s="37">
        <v>686</v>
      </c>
      <c r="W36" s="37">
        <v>390</v>
      </c>
      <c r="X36" s="37">
        <v>296</v>
      </c>
      <c r="Y36" s="121"/>
      <c r="Z36" s="37">
        <v>18</v>
      </c>
      <c r="AA36" s="37">
        <v>10</v>
      </c>
      <c r="AB36" s="37">
        <v>8</v>
      </c>
    </row>
    <row r="37" spans="1:28" ht="15.95" customHeight="1" thickBot="1" x14ac:dyDescent="0.3">
      <c r="A37" s="49" t="s">
        <v>72</v>
      </c>
      <c r="B37" s="37">
        <v>725</v>
      </c>
      <c r="C37" s="37">
        <v>417</v>
      </c>
      <c r="D37" s="37">
        <v>308</v>
      </c>
      <c r="E37" s="37"/>
      <c r="F37" s="37">
        <v>183</v>
      </c>
      <c r="G37" s="37">
        <v>92</v>
      </c>
      <c r="H37" s="37">
        <v>91</v>
      </c>
      <c r="I37" s="37"/>
      <c r="J37" s="37">
        <v>197</v>
      </c>
      <c r="K37" s="37">
        <v>118</v>
      </c>
      <c r="L37" s="37">
        <v>79</v>
      </c>
      <c r="M37" s="37"/>
      <c r="N37" s="37">
        <v>108</v>
      </c>
      <c r="O37" s="37">
        <v>62</v>
      </c>
      <c r="P37" s="37">
        <v>46</v>
      </c>
      <c r="Q37" s="37"/>
      <c r="R37" s="37">
        <v>167</v>
      </c>
      <c r="S37" s="37">
        <v>106</v>
      </c>
      <c r="T37" s="37">
        <v>61</v>
      </c>
      <c r="U37" s="37"/>
      <c r="V37" s="37">
        <v>70</v>
      </c>
      <c r="W37" s="37">
        <v>39</v>
      </c>
      <c r="X37" s="37">
        <v>31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568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R7:T7"/>
    <mergeCell ref="V7:X7"/>
    <mergeCell ref="Z7:AB7"/>
    <mergeCell ref="A38:AB38"/>
    <mergeCell ref="A40:AB40"/>
    <mergeCell ref="A7:A8"/>
    <mergeCell ref="B7:D7"/>
    <mergeCell ref="F7:H7"/>
    <mergeCell ref="J7:L7"/>
    <mergeCell ref="N7:P7"/>
    <mergeCell ref="A39:AB39"/>
    <mergeCell ref="AC2:AD3"/>
    <mergeCell ref="A5:AB5"/>
    <mergeCell ref="A4:AB4"/>
    <mergeCell ref="A2:AB2"/>
    <mergeCell ref="A1:AB1"/>
    <mergeCell ref="A3:AB3"/>
  </mergeCells>
  <hyperlinks>
    <hyperlink ref="AD2:AE3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  <rowBreaks count="1" manualBreakCount="1">
    <brk id="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534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93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/>
      <c r="AD2" s="247" t="s">
        <v>262</v>
      </c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+'C36'!B9/('C36'!B9+'C34'!B9+'C38'!B10)*100</f>
        <v>25.370436033300535</v>
      </c>
      <c r="C9" s="191">
        <f>+'C36'!C9/('C36'!C9+'C34'!C9+'C38'!C10)*100</f>
        <v>29.045014638906963</v>
      </c>
      <c r="D9" s="191">
        <f>+'C36'!D9/('C36'!D9+'C34'!D9+'C38'!D10)*100</f>
        <v>21.822144126279831</v>
      </c>
      <c r="E9" s="191"/>
      <c r="F9" s="191">
        <f>+'C36'!F9/('C36'!F9+'C34'!F9+'C38'!F10)*100</f>
        <v>28.618556171698501</v>
      </c>
      <c r="G9" s="191">
        <f>+'C36'!G9/('C36'!G9+'C34'!G9+'C38'!G10)*100</f>
        <v>31.24154305700937</v>
      </c>
      <c r="H9" s="191">
        <f>+'C36'!H9/('C36'!H9+'C34'!H9+'C38'!H10)*100</f>
        <v>25.966180456951076</v>
      </c>
      <c r="I9" s="191"/>
      <c r="J9" s="191">
        <f>+'C36'!J9/('C36'!J9+'C34'!J9+'C38'!J10)*100</f>
        <v>31.771395210112829</v>
      </c>
      <c r="K9" s="191">
        <f>+'C36'!K9/('C36'!K9+'C34'!K9+'C38'!K10)*100</f>
        <v>35.109569210802178</v>
      </c>
      <c r="L9" s="191">
        <f>+'C36'!L9/('C36'!L9+'C34'!L9+'C38'!L10)*100</f>
        <v>28.317624273724984</v>
      </c>
      <c r="M9" s="191"/>
      <c r="N9" s="191">
        <f>+'C36'!N9/('C36'!N9+'C34'!N9+'C38'!N10)*100</f>
        <v>22.34538612565445</v>
      </c>
      <c r="O9" s="191">
        <f>+'C36'!O9/('C36'!O9+'C34'!O9+'C38'!O10)*100</f>
        <v>25.784979676460157</v>
      </c>
      <c r="P9" s="191">
        <f>+'C36'!P9/('C36'!P9+'C34'!P9+'C38'!P10)*100</f>
        <v>18.908605228009922</v>
      </c>
      <c r="Q9" s="191"/>
      <c r="R9" s="191">
        <f>+'C36'!R9/('C36'!R9+'C34'!R9+'C38'!R10)*100</f>
        <v>28.979336894033064</v>
      </c>
      <c r="S9" s="191">
        <f>+'C36'!S9/('C36'!S9+'C34'!S9+'C38'!S10)*100</f>
        <v>33.696520858863018</v>
      </c>
      <c r="T9" s="191">
        <f>+'C36'!T9/('C36'!T9+'C34'!T9+'C38'!T10)*100</f>
        <v>24.651071838869743</v>
      </c>
      <c r="U9" s="191"/>
      <c r="V9" s="191">
        <f>+'C36'!V9/('C36'!V9+'C34'!V9+'C38'!V10)*100</f>
        <v>19.0399255161838</v>
      </c>
      <c r="W9" s="191">
        <f>+'C36'!W9/('C36'!W9+'C34'!W9+'C38'!W10)*100</f>
        <v>23.08465137641014</v>
      </c>
      <c r="X9" s="191">
        <f>+'C36'!X9/('C36'!X9+'C34'!X9+'C38'!X10)*100</f>
        <v>15.351187203853502</v>
      </c>
      <c r="Y9" s="191"/>
      <c r="Z9" s="191">
        <f>+'C36'!Z9/('C36'!Z9+'C34'!Z9+'C38'!Z10)*100</f>
        <v>6.5699208443271759</v>
      </c>
      <c r="AA9" s="191">
        <f>+'C36'!AA9/('C36'!AA9+'C34'!AA9+'C38'!AA10)*100</f>
        <v>8.2063998110756877</v>
      </c>
      <c r="AB9" s="191">
        <f>+'C36'!AB9/('C36'!AB9+'C34'!AB9+'C38'!AB10)*100</f>
        <v>5.2475908787329457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+'C36'!B11/('C36'!B11+'C34'!B11+'C38'!B12)*100</f>
        <v>36.167216721672169</v>
      </c>
      <c r="C11" s="99">
        <f>+'C36'!C11/('C36'!C11+'C34'!C11+'C38'!C12)*100</f>
        <v>38.323983169705471</v>
      </c>
      <c r="D11" s="99">
        <f>+'C36'!D11/('C36'!D11+'C34'!D11+'C38'!D12)*100</f>
        <v>33.993107714058496</v>
      </c>
      <c r="E11" s="99"/>
      <c r="F11" s="99">
        <f>+'C36'!F11/('C36'!F11+'C34'!F11+'C38'!F12)*100</f>
        <v>42.221735319894826</v>
      </c>
      <c r="G11" s="99">
        <f>+'C36'!G11/('C36'!G11+'C34'!G11+'C38'!G12)*100</f>
        <v>41.872561768530559</v>
      </c>
      <c r="H11" s="99">
        <f>+'C36'!H11/('C36'!H11+'C34'!H11+'C38'!H12)*100</f>
        <v>42.578644217988483</v>
      </c>
      <c r="I11" s="99"/>
      <c r="J11" s="99">
        <f>+'C36'!J11/('C36'!J11+'C34'!J11+'C38'!J12)*100</f>
        <v>47.990388816076887</v>
      </c>
      <c r="K11" s="99">
        <f>+'C36'!K11/('C36'!K11+'C34'!K11+'C38'!K12)*100</f>
        <v>49.289099526066352</v>
      </c>
      <c r="L11" s="99">
        <f>+'C36'!L11/('C36'!L11+'C34'!L11+'C38'!L12)*100</f>
        <v>46.654851572884361</v>
      </c>
      <c r="M11" s="99"/>
      <c r="N11" s="99">
        <f>+'C36'!N11/('C36'!N11+'C34'!N11+'C38'!N12)*100</f>
        <v>36.056881176187034</v>
      </c>
      <c r="O11" s="99">
        <f>+'C36'!O11/('C36'!O11+'C34'!O11+'C38'!O12)*100</f>
        <v>39.467427484545887</v>
      </c>
      <c r="P11" s="99">
        <f>+'C36'!P11/('C36'!P11+'C34'!P11+'C38'!P12)*100</f>
        <v>32.551319648093838</v>
      </c>
      <c r="Q11" s="99"/>
      <c r="R11" s="99">
        <f>+'C36'!R11/('C36'!R11+'C34'!R11+'C38'!R12)*100</f>
        <v>36.205665317781481</v>
      </c>
      <c r="S11" s="99">
        <f>+'C36'!S11/('C36'!S11+'C34'!S11+'C38'!S12)*100</f>
        <v>40.478424015009381</v>
      </c>
      <c r="T11" s="99">
        <f>+'C36'!T11/('C36'!T11+'C34'!T11+'C38'!T12)*100</f>
        <v>31.802803286611891</v>
      </c>
      <c r="U11" s="99"/>
      <c r="V11" s="99">
        <f>+'C36'!V11/('C36'!V11+'C34'!V11+'C38'!V12)*100</f>
        <v>25.005914360066239</v>
      </c>
      <c r="W11" s="99">
        <f>+'C36'!W11/('C36'!W11+'C34'!W11+'C38'!W12)*100</f>
        <v>26.843373493975903</v>
      </c>
      <c r="X11" s="99">
        <f>+'C36'!X11/('C36'!X11+'C34'!X11+'C38'!X12)*100</f>
        <v>23.234200743494423</v>
      </c>
      <c r="Y11" s="99"/>
      <c r="Z11" s="99">
        <f>+'C36'!Z11/('C36'!Z11+'C34'!Z11+'C38'!Z12)*100</f>
        <v>2.0874751491053676</v>
      </c>
      <c r="AA11" s="99">
        <f>+'C36'!AA11/('C36'!AA11+'C34'!AA11+'C38'!AA12)*100</f>
        <v>2.5531914893617018</v>
      </c>
      <c r="AB11" s="99">
        <f>+'C36'!AB11/('C36'!AB11+'C34'!AB11+'C38'!AB12)*100</f>
        <v>1.6791044776119404</v>
      </c>
    </row>
    <row r="12" spans="1:31" ht="15.95" customHeight="1" x14ac:dyDescent="0.25">
      <c r="A12" s="53" t="s">
        <v>48</v>
      </c>
      <c r="B12" s="99">
        <f>+'C36'!B12/('C36'!B12+'C34'!B12+'C38'!B13)*100</f>
        <v>28.82752522207484</v>
      </c>
      <c r="C12" s="99">
        <f>+'C36'!C12/('C36'!C12+'C34'!C12+'C38'!C13)*100</f>
        <v>31.714975845410624</v>
      </c>
      <c r="D12" s="99">
        <f>+'C36'!D12/('C36'!D12+'C34'!D12+'C38'!D13)*100</f>
        <v>25.949113090938276</v>
      </c>
      <c r="E12" s="99"/>
      <c r="F12" s="99">
        <f>+'C36'!F12/('C36'!F12+'C34'!F12+'C38'!F13)*100</f>
        <v>33.353317346123099</v>
      </c>
      <c r="G12" s="99">
        <f>+'C36'!G12/('C36'!G12+'C34'!G12+'C38'!G13)*100</f>
        <v>36.4453125</v>
      </c>
      <c r="H12" s="99">
        <f>+'C36'!H12/('C36'!H12+'C34'!H12+'C38'!H13)*100</f>
        <v>30.114566284779048</v>
      </c>
      <c r="I12" s="99"/>
      <c r="J12" s="99">
        <f>+'C36'!J12/('C36'!J12+'C34'!J12+'C38'!J13)*100</f>
        <v>34.672559260747285</v>
      </c>
      <c r="K12" s="99">
        <f>+'C36'!K12/('C36'!K12+'C34'!K12+'C38'!K13)*100</f>
        <v>36.084905660377359</v>
      </c>
      <c r="L12" s="99">
        <f>+'C36'!L12/('C36'!L12+'C34'!L12+'C38'!L13)*100</f>
        <v>33.196384552177491</v>
      </c>
      <c r="M12" s="99"/>
      <c r="N12" s="99">
        <f>+'C36'!N12/('C36'!N12+'C34'!N12+'C38'!N13)*100</f>
        <v>25.644357808100498</v>
      </c>
      <c r="O12" s="99">
        <f>+'C36'!O12/('C36'!O12+'C34'!O12+'C38'!O13)*100</f>
        <v>27.716468590831916</v>
      </c>
      <c r="P12" s="99">
        <f>+'C36'!P12/('C36'!P12+'C34'!P12+'C38'!P13)*100</f>
        <v>23.485183547103052</v>
      </c>
      <c r="Q12" s="99"/>
      <c r="R12" s="99">
        <f>+'C36'!R12/('C36'!R12+'C34'!R12+'C38'!R13)*100</f>
        <v>33.988705291779965</v>
      </c>
      <c r="S12" s="99">
        <f>+'C36'!S12/('C36'!S12+'C34'!S12+'C38'!S13)*100</f>
        <v>37.867012089810018</v>
      </c>
      <c r="T12" s="99">
        <f>+'C36'!T12/('C36'!T12+'C34'!T12+'C38'!T13)*100</f>
        <v>30.344827586206897</v>
      </c>
      <c r="U12" s="99"/>
      <c r="V12" s="99">
        <f>+'C36'!V12/('C36'!V12+'C34'!V12+'C38'!V13)*100</f>
        <v>19.439050701186623</v>
      </c>
      <c r="W12" s="99">
        <f>+'C36'!W12/('C36'!W12+'C34'!W12+'C38'!W13)*100</f>
        <v>23.016220955721174</v>
      </c>
      <c r="X12" s="99">
        <f>+'C36'!X12/('C36'!X12+'C34'!X12+'C38'!X13)*100</f>
        <v>15.972812234494477</v>
      </c>
      <c r="Y12" s="99"/>
      <c r="Z12" s="99">
        <f>+'C36'!Z12/('C36'!Z12+'C34'!Z12+'C38'!Z13)*100</f>
        <v>7.7546296296296298</v>
      </c>
      <c r="AA12" s="99">
        <f>+'C36'!AA12/('C36'!AA12+'C34'!AA12+'C38'!AA13)*100</f>
        <v>9.0909090909090917</v>
      </c>
      <c r="AB12" s="99">
        <f>+'C36'!AB12/('C36'!AB12+'C34'!AB12+'C38'!AB13)*100</f>
        <v>6.7864271457085827</v>
      </c>
    </row>
    <row r="13" spans="1:31" ht="15.95" customHeight="1" x14ac:dyDescent="0.25">
      <c r="A13" s="53" t="s">
        <v>49</v>
      </c>
      <c r="B13" s="99">
        <f>+'C36'!B13/('C36'!B13+'C34'!B13+'C38'!B14)*100</f>
        <v>30.369472408158966</v>
      </c>
      <c r="C13" s="99">
        <f>+'C36'!C13/('C36'!C13+'C34'!C13+'C38'!C14)*100</f>
        <v>33.538096777670006</v>
      </c>
      <c r="D13" s="99">
        <f>+'C36'!D13/('C36'!D13+'C34'!D13+'C38'!D14)*100</f>
        <v>27.336496802145653</v>
      </c>
      <c r="E13" s="99"/>
      <c r="F13" s="99">
        <f>+'C36'!F13/('C36'!F13+'C34'!F13+'C38'!F14)*100</f>
        <v>34.393638170974157</v>
      </c>
      <c r="G13" s="99">
        <f>+'C36'!G13/('C36'!G13+'C34'!G13+'C38'!G14)*100</f>
        <v>37.684003925417073</v>
      </c>
      <c r="H13" s="99">
        <f>+'C36'!H13/('C36'!H13+'C34'!H13+'C38'!H14)*100</f>
        <v>31.017119838872105</v>
      </c>
      <c r="I13" s="99"/>
      <c r="J13" s="99">
        <f>+'C36'!J13/('C36'!J13+'C34'!J13+'C38'!J14)*100</f>
        <v>38.189677091278924</v>
      </c>
      <c r="K13" s="99">
        <f>+'C36'!K13/('C36'!K13+'C34'!K13+'C38'!K14)*100</f>
        <v>41.091811414392062</v>
      </c>
      <c r="L13" s="99">
        <f>+'C36'!L13/('C36'!L13+'C34'!L13+'C38'!L14)*100</f>
        <v>35.140771637122</v>
      </c>
      <c r="M13" s="99"/>
      <c r="N13" s="99">
        <f>+'C36'!N13/('C36'!N13+'C34'!N13+'C38'!N14)*100</f>
        <v>22.606093579978236</v>
      </c>
      <c r="O13" s="99">
        <f>+'C36'!O13/('C36'!O13+'C34'!O13+'C38'!O14)*100</f>
        <v>25.224215246636771</v>
      </c>
      <c r="P13" s="99">
        <f>+'C36'!P13/('C36'!P13+'C34'!P13+'C38'!P14)*100</f>
        <v>20.137420718816067</v>
      </c>
      <c r="Q13" s="99"/>
      <c r="R13" s="99">
        <f>+'C36'!R13/('C36'!R13+'C34'!R13+'C38'!R14)*100</f>
        <v>34.994172494172496</v>
      </c>
      <c r="S13" s="99">
        <f>+'C36'!S13/('C36'!S13+'C34'!S13+'C38'!S14)*100</f>
        <v>38.03945745992602</v>
      </c>
      <c r="T13" s="99">
        <f>+'C36'!T13/('C36'!T13+'C34'!T13+'C38'!T14)*100</f>
        <v>32.265193370165747</v>
      </c>
      <c r="U13" s="99"/>
      <c r="V13" s="99">
        <f>+'C36'!V13/('C36'!V13+'C34'!V13+'C38'!V14)*100</f>
        <v>22.418058132343845</v>
      </c>
      <c r="W13" s="99">
        <f>+'C36'!W13/('C36'!W13+'C34'!W13+'C38'!W14)*100</f>
        <v>24.628312863606983</v>
      </c>
      <c r="X13" s="99">
        <f>+'C36'!X13/('C36'!X13+'C34'!X13+'C38'!X14)*100</f>
        <v>20.391227030231178</v>
      </c>
      <c r="Y13" s="99"/>
      <c r="Z13" s="99">
        <f>+'C36'!Z13/('C36'!Z13+'C34'!Z13+'C38'!Z14)*100</f>
        <v>17.655786350148368</v>
      </c>
      <c r="AA13" s="99">
        <f>+'C36'!AA13/('C36'!AA13+'C34'!AA13+'C38'!AA14)*100</f>
        <v>24.908424908424909</v>
      </c>
      <c r="AB13" s="99">
        <f>+'C36'!AB13/('C36'!AB13+'C34'!AB13+'C38'!AB14)*100</f>
        <v>12.718204488778055</v>
      </c>
    </row>
    <row r="14" spans="1:31" ht="15.95" customHeight="1" x14ac:dyDescent="0.25">
      <c r="A14" s="53" t="s">
        <v>50</v>
      </c>
      <c r="B14" s="99">
        <f>+'C36'!B14/('C36'!B14+'C34'!B14+'C38'!B15)*100</f>
        <v>28.072973393496188</v>
      </c>
      <c r="C14" s="99">
        <f>+'C36'!C14/('C36'!C14+'C34'!C14+'C38'!C15)*100</f>
        <v>33.066497582626617</v>
      </c>
      <c r="D14" s="99">
        <f>+'C36'!D14/('C36'!D14+'C34'!D14+'C38'!D15)*100</f>
        <v>23.260255137117102</v>
      </c>
      <c r="E14" s="99"/>
      <c r="F14" s="99">
        <f>+'C36'!F14/('C36'!F14+'C34'!F14+'C38'!F15)*100</f>
        <v>27.233676975945016</v>
      </c>
      <c r="G14" s="99">
        <f>+'C36'!G14/('C36'!G14+'C34'!G14+'C38'!G15)*100</f>
        <v>28.84853487412299</v>
      </c>
      <c r="H14" s="99">
        <f>+'C36'!H14/('C36'!H14+'C34'!H14+'C38'!H15)*100</f>
        <v>25.48141513658755</v>
      </c>
      <c r="I14" s="99"/>
      <c r="J14" s="99">
        <f>+'C36'!J14/('C36'!J14+'C34'!J14+'C38'!J15)*100</f>
        <v>37.878787878787875</v>
      </c>
      <c r="K14" s="99">
        <f>+'C36'!K14/('C36'!K14+'C34'!K14+'C38'!K15)*100</f>
        <v>42.437650844730491</v>
      </c>
      <c r="L14" s="99">
        <f>+'C36'!L14/('C36'!L14+'C34'!L14+'C38'!L15)*100</f>
        <v>33.279220779220779</v>
      </c>
      <c r="M14" s="99"/>
      <c r="N14" s="99">
        <f>+'C36'!N14/('C36'!N14+'C34'!N14+'C38'!N15)*100</f>
        <v>27.372672201032085</v>
      </c>
      <c r="O14" s="99">
        <f>+'C36'!O14/('C36'!O14+'C34'!O14+'C38'!O15)*100</f>
        <v>31.513537505548157</v>
      </c>
      <c r="P14" s="99">
        <f>+'C36'!P14/('C36'!P14+'C34'!P14+'C38'!P15)*100</f>
        <v>23.139745916515427</v>
      </c>
      <c r="Q14" s="99"/>
      <c r="R14" s="99">
        <f>+'C36'!R14/('C36'!R14+'C34'!R14+'C38'!R15)*100</f>
        <v>32.056825200741194</v>
      </c>
      <c r="S14" s="99">
        <f>+'C36'!S14/('C36'!S14+'C34'!S14+'C38'!S15)*100</f>
        <v>38.862353452019107</v>
      </c>
      <c r="T14" s="99">
        <f>+'C36'!T14/('C36'!T14+'C34'!T14+'C38'!T15)*100</f>
        <v>25.920125293657009</v>
      </c>
      <c r="U14" s="99"/>
      <c r="V14" s="99">
        <f>+'C36'!V14/('C36'!V14+'C34'!V14+'C38'!V15)*100</f>
        <v>23.397099011982341</v>
      </c>
      <c r="W14" s="99">
        <f>+'C36'!W14/('C36'!W14+'C34'!W14+'C38'!W15)*100</f>
        <v>30.926007975188302</v>
      </c>
      <c r="X14" s="99">
        <f>+'C36'!X14/('C36'!X14+'C34'!X14+'C38'!X15)*100</f>
        <v>16.600000000000001</v>
      </c>
      <c r="Y14" s="99"/>
      <c r="Z14" s="99">
        <f>+'C36'!Z14/('C36'!Z14+'C34'!Z14+'C38'!Z15)*100</f>
        <v>9.0595765632693261</v>
      </c>
      <c r="AA14" s="99">
        <f>+'C36'!AA14/('C36'!AA14+'C34'!AA14+'C38'!AA15)*100</f>
        <v>12.849162011173185</v>
      </c>
      <c r="AB14" s="99">
        <f>+'C36'!AB14/('C36'!AB14+'C34'!AB14+'C38'!AB15)*100</f>
        <v>6.073943661971831</v>
      </c>
    </row>
    <row r="15" spans="1:31" ht="15.95" customHeight="1" x14ac:dyDescent="0.25">
      <c r="A15" s="53" t="s">
        <v>51</v>
      </c>
      <c r="B15" s="99">
        <f>+'C36'!B15/('C36'!B15+'C34'!B15+'C38'!B16)*100</f>
        <v>16.424812629564663</v>
      </c>
      <c r="C15" s="99">
        <f>+'C36'!C15/('C36'!C15+'C34'!C15+'C38'!C16)*100</f>
        <v>19.349747474747474</v>
      </c>
      <c r="D15" s="99">
        <f>+'C36'!D15/('C36'!D15+'C34'!D15+'C38'!D16)*100</f>
        <v>13.438607798904286</v>
      </c>
      <c r="E15" s="99"/>
      <c r="F15" s="99">
        <f>+'C36'!F15/('C36'!F15+'C34'!F15+'C38'!F16)*100</f>
        <v>18.608695652173914</v>
      </c>
      <c r="G15" s="99">
        <f>+'C36'!G15/('C36'!G15+'C34'!G15+'C38'!G16)*100</f>
        <v>19.696969696969695</v>
      </c>
      <c r="H15" s="99">
        <f>+'C36'!H15/('C36'!H15+'C34'!H15+'C38'!H16)*100</f>
        <v>17.446043165467625</v>
      </c>
      <c r="I15" s="99"/>
      <c r="J15" s="99">
        <f>+'C36'!J15/('C36'!J15+'C34'!J15+'C38'!J16)*100</f>
        <v>25.889679715302492</v>
      </c>
      <c r="K15" s="99">
        <f>+'C36'!K15/('C36'!K15+'C34'!K15+'C38'!K16)*100</f>
        <v>31.399317406143346</v>
      </c>
      <c r="L15" s="99">
        <f>+'C36'!L15/('C36'!L15+'C34'!L15+'C38'!L16)*100</f>
        <v>19.888475836431226</v>
      </c>
      <c r="M15" s="99"/>
      <c r="N15" s="99">
        <f>+'C36'!N15/('C36'!N15+'C34'!N15+'C38'!N16)*100</f>
        <v>10.695652173913043</v>
      </c>
      <c r="O15" s="99">
        <f>+'C36'!O15/('C36'!O15+'C34'!O15+'C38'!O16)*100</f>
        <v>14.554794520547945</v>
      </c>
      <c r="P15" s="99">
        <f>+'C36'!P15/('C36'!P15+'C34'!P15+'C38'!P16)*100</f>
        <v>6.7137809187279158</v>
      </c>
      <c r="Q15" s="99"/>
      <c r="R15" s="99">
        <f>+'C36'!R15/('C36'!R15+'C34'!R15+'C38'!R16)*100</f>
        <v>24.198717948717949</v>
      </c>
      <c r="S15" s="99">
        <f>+'C36'!S15/('C36'!S15+'C34'!S15+'C38'!S16)*100</f>
        <v>27.941176470588236</v>
      </c>
      <c r="T15" s="99">
        <f>+'C36'!T15/('C36'!T15+'C34'!T15+'C38'!T16)*100</f>
        <v>20.59748427672956</v>
      </c>
      <c r="U15" s="99"/>
      <c r="V15" s="99">
        <f>+'C36'!V15/('C36'!V15+'C34'!V15+'C38'!V16)*100</f>
        <v>7.3593073593073601</v>
      </c>
      <c r="W15" s="99">
        <f>+'C36'!W15/('C36'!W15+'C34'!W15+'C38'!W16)*100</f>
        <v>8.1881533101045285</v>
      </c>
      <c r="X15" s="99">
        <f>+'C36'!X15/('C36'!X15+'C34'!X15+'C38'!X16)*100</f>
        <v>6.5404475043029269</v>
      </c>
      <c r="Y15" s="99"/>
      <c r="Z15" s="99">
        <f>+'C36'!Z15/('C36'!Z15+'C34'!Z15+'C38'!Z16)*100</f>
        <v>3.3783783783783785</v>
      </c>
      <c r="AA15" s="99">
        <f>+'C36'!AA15/('C36'!AA15+'C34'!AA15+'C38'!AA16)*100</f>
        <v>4.1284403669724776</v>
      </c>
      <c r="AB15" s="99">
        <f>+'C36'!AB15/('C36'!AB15+'C34'!AB15+'C38'!AB16)*100</f>
        <v>2.6548672566371683</v>
      </c>
    </row>
    <row r="16" spans="1:31" ht="15.95" customHeight="1" x14ac:dyDescent="0.25">
      <c r="A16" s="53" t="s">
        <v>52</v>
      </c>
      <c r="B16" s="99">
        <f>+'C36'!B16/('C36'!B16+'C34'!B16+'C38'!B17)*100</f>
        <v>25.761880165289259</v>
      </c>
      <c r="C16" s="99">
        <f>+'C36'!C16/('C36'!C16+'C34'!C16+'C38'!C17)*100</f>
        <v>31.401029974910866</v>
      </c>
      <c r="D16" s="99">
        <f>+'C36'!D16/('C36'!D16+'C34'!D16+'C38'!D17)*100</f>
        <v>20.366392924826279</v>
      </c>
      <c r="E16" s="99"/>
      <c r="F16" s="99">
        <f>+'C36'!F16/('C36'!F16+'C34'!F16+'C38'!F17)*100</f>
        <v>32.651543324656004</v>
      </c>
      <c r="G16" s="99">
        <f>+'C36'!G16/('C36'!G16+'C34'!G16+'C38'!G17)*100</f>
        <v>37.280366692131402</v>
      </c>
      <c r="H16" s="99">
        <f>+'C36'!H16/('C36'!H16+'C34'!H16+'C38'!H17)*100</f>
        <v>28.260869565217391</v>
      </c>
      <c r="I16" s="99"/>
      <c r="J16" s="99">
        <f>+'C36'!J16/('C36'!J16+'C34'!J16+'C38'!J17)*100</f>
        <v>31.687521136286779</v>
      </c>
      <c r="K16" s="99">
        <f>+'C36'!K16/('C36'!K16+'C34'!K16+'C38'!K17)*100</f>
        <v>36.640211640211639</v>
      </c>
      <c r="L16" s="99">
        <f>+'C36'!L16/('C36'!L16+'C34'!L16+'C38'!L17)*100</f>
        <v>26.505190311418687</v>
      </c>
      <c r="M16" s="99"/>
      <c r="N16" s="99">
        <f>+'C36'!N16/('C36'!N16+'C34'!N16+'C38'!N17)*100</f>
        <v>18.139865104721334</v>
      </c>
      <c r="O16" s="99">
        <f>+'C36'!O16/('C36'!O16+'C34'!O16+'C38'!O17)*100</f>
        <v>23.525179856115109</v>
      </c>
      <c r="P16" s="99">
        <f>+'C36'!P16/('C36'!P16+'C34'!P16+'C38'!P17)*100</f>
        <v>12.894183601962158</v>
      </c>
      <c r="Q16" s="99"/>
      <c r="R16" s="99">
        <f>+'C36'!R16/('C36'!R16+'C34'!R16+'C38'!R17)*100</f>
        <v>36.369249768447055</v>
      </c>
      <c r="S16" s="99">
        <f>+'C36'!S16/('C36'!S16+'C34'!S16+'C38'!S17)*100</f>
        <v>44.444444444444443</v>
      </c>
      <c r="T16" s="99">
        <f>+'C36'!T16/('C36'!T16+'C34'!T16+'C38'!T17)*100</f>
        <v>28.976936723832054</v>
      </c>
      <c r="U16" s="99"/>
      <c r="V16" s="99">
        <f>+'C36'!V16/('C36'!V16+'C34'!V16+'C38'!V17)*100</f>
        <v>15.05654281098546</v>
      </c>
      <c r="W16" s="99">
        <f>+'C36'!W16/('C36'!W16+'C34'!W16+'C38'!W17)*100</f>
        <v>20.468227424749163</v>
      </c>
      <c r="X16" s="99">
        <f>+'C36'!X16/('C36'!X16+'C34'!X16+'C38'!X17)*100</f>
        <v>10</v>
      </c>
      <c r="Y16" s="99"/>
      <c r="Z16" s="99">
        <f>+'C36'!Z16/('C36'!Z16+'C34'!Z16+'C38'!Z17)*100</f>
        <v>2.8943560057887119</v>
      </c>
      <c r="AA16" s="99">
        <f>+'C36'!AA16/('C36'!AA16+'C34'!AA16+'C38'!AA17)*100</f>
        <v>4.7021943573667713</v>
      </c>
      <c r="AB16" s="99">
        <f>+'C36'!AB16/('C36'!AB16+'C34'!AB16+'C38'!AB17)*100</f>
        <v>1.3440860215053763</v>
      </c>
    </row>
    <row r="17" spans="1:28" ht="15.95" customHeight="1" x14ac:dyDescent="0.25">
      <c r="A17" s="53" t="s">
        <v>53</v>
      </c>
      <c r="B17" s="99">
        <f>+'C36'!B17/('C36'!B17+'C34'!B17+'C38'!B18)*100</f>
        <v>20.665083135391924</v>
      </c>
      <c r="C17" s="99">
        <f>+'C36'!C17/('C36'!C17+'C34'!C17+'C38'!C18)*100</f>
        <v>26.69014084507042</v>
      </c>
      <c r="D17" s="99">
        <f>+'C36'!D17/('C36'!D17+'C34'!D17+'C38'!D18)*100</f>
        <v>15.062213490504256</v>
      </c>
      <c r="E17" s="99"/>
      <c r="F17" s="99">
        <f>+'C36'!F17/('C36'!F17+'C34'!F17+'C38'!F18)*100</f>
        <v>25.1953125</v>
      </c>
      <c r="G17" s="99">
        <f>+'C36'!G17/('C36'!G17+'C34'!G17+'C38'!G18)*100</f>
        <v>28.174603174603174</v>
      </c>
      <c r="H17" s="99">
        <f>+'C36'!H17/('C36'!H17+'C34'!H17+'C38'!H18)*100</f>
        <v>22.30769230769231</v>
      </c>
      <c r="I17" s="99"/>
      <c r="J17" s="99">
        <f>+'C36'!J17/('C36'!J17+'C34'!J17+'C38'!J18)*100</f>
        <v>26.732673267326735</v>
      </c>
      <c r="K17" s="99">
        <f>+'C36'!K17/('C36'!K17+'C34'!K17+'C38'!K18)*100</f>
        <v>30.272108843537417</v>
      </c>
      <c r="L17" s="99">
        <f>+'C36'!L17/('C36'!L17+'C34'!L17+'C38'!L18)*100</f>
        <v>21.800947867298579</v>
      </c>
      <c r="M17" s="99"/>
      <c r="N17" s="99">
        <f>+'C36'!N17/('C36'!N17+'C34'!N17+'C38'!N18)*100</f>
        <v>13.721804511278195</v>
      </c>
      <c r="O17" s="99">
        <f>+'C36'!O17/('C36'!O17+'C34'!O17+'C38'!O18)*100</f>
        <v>17.777777777777779</v>
      </c>
      <c r="P17" s="99">
        <f>+'C36'!P17/('C36'!P17+'C34'!P17+'C38'!P18)*100</f>
        <v>9.5419847328244281</v>
      </c>
      <c r="Q17" s="99"/>
      <c r="R17" s="99">
        <f>+'C36'!R17/('C36'!R17+'C34'!R17+'C38'!R18)*100</f>
        <v>23.076923076923077</v>
      </c>
      <c r="S17" s="99">
        <f>+'C36'!S17/('C36'!S17+'C34'!S17+'C38'!S18)*100</f>
        <v>32.936507936507937</v>
      </c>
      <c r="T17" s="99">
        <f>+'C36'!T17/('C36'!T17+'C34'!T17+'C38'!T18)*100</f>
        <v>15.615615615615615</v>
      </c>
      <c r="U17" s="99"/>
      <c r="V17" s="99">
        <f>+'C36'!V17/('C36'!V17+'C34'!V17+'C38'!V18)*100</f>
        <v>20.068610634648369</v>
      </c>
      <c r="W17" s="99">
        <f>+'C36'!W17/('C36'!W17+'C34'!W17+'C38'!W18)*100</f>
        <v>29.230769230769234</v>
      </c>
      <c r="X17" s="99">
        <f>+'C36'!X17/('C36'!X17+'C34'!X17+'C38'!X18)*100</f>
        <v>12.693498452012383</v>
      </c>
      <c r="Y17" s="99"/>
      <c r="Z17" s="99">
        <f>+'C36'!Z17/('C36'!Z17+'C34'!Z17+'C38'!Z18)*100</f>
        <v>8.695652173913043</v>
      </c>
      <c r="AA17" s="99">
        <f>+'C36'!AA17/('C36'!AA17+'C34'!AA17+'C38'!AA18)*100</f>
        <v>13.043478260869565</v>
      </c>
      <c r="AB17" s="99">
        <f>+'C36'!AB17/('C36'!AB17+'C34'!AB17+'C38'!AB18)*100</f>
        <v>5.7971014492753623</v>
      </c>
    </row>
    <row r="18" spans="1:28" ht="15.95" customHeight="1" x14ac:dyDescent="0.25">
      <c r="A18" s="53" t="s">
        <v>54</v>
      </c>
      <c r="B18" s="99">
        <f>+'C36'!B18/('C36'!B18+'C34'!B18+'C38'!B19)*100</f>
        <v>29.777680429306759</v>
      </c>
      <c r="C18" s="99">
        <f>+'C36'!C18/('C36'!C18+'C34'!C18+'C38'!C19)*100</f>
        <v>33.568101153504884</v>
      </c>
      <c r="D18" s="99">
        <f>+'C36'!D18/('C36'!D18+'C34'!D18+'C38'!D19)*100</f>
        <v>26.081548777849882</v>
      </c>
      <c r="E18" s="99"/>
      <c r="F18" s="99">
        <f>+'C36'!F18/('C36'!F18+'C34'!F18+'C38'!F19)*100</f>
        <v>38.912419729471239</v>
      </c>
      <c r="G18" s="99">
        <f>+'C36'!G18/('C36'!G18+'C34'!G18+'C38'!G19)*100</f>
        <v>42.026215182960129</v>
      </c>
      <c r="H18" s="99">
        <f>+'C36'!H18/('C36'!H18+'C34'!H18+'C38'!H19)*100</f>
        <v>35.794366967459666</v>
      </c>
      <c r="I18" s="99"/>
      <c r="J18" s="99">
        <f>+'C36'!J18/('C36'!J18+'C34'!J18+'C38'!J19)*100</f>
        <v>39.632037626227692</v>
      </c>
      <c r="K18" s="99">
        <f>+'C36'!K18/('C36'!K18+'C34'!K18+'C38'!K19)*100</f>
        <v>43.336974330966683</v>
      </c>
      <c r="L18" s="99">
        <f>+'C36'!L18/('C36'!L18+'C34'!L18+'C38'!L19)*100</f>
        <v>35.82842724978974</v>
      </c>
      <c r="M18" s="99"/>
      <c r="N18" s="99">
        <f>+'C36'!N18/('C36'!N18+'C34'!N18+'C38'!N19)*100</f>
        <v>25.481674634217004</v>
      </c>
      <c r="O18" s="99">
        <f>+'C36'!O18/('C36'!O18+'C34'!O18+'C38'!O19)*100</f>
        <v>28.896672504378284</v>
      </c>
      <c r="P18" s="99">
        <f>+'C36'!P18/('C36'!P18+'C34'!P18+'C38'!P19)*100</f>
        <v>22.116767328156456</v>
      </c>
      <c r="Q18" s="99"/>
      <c r="R18" s="99">
        <f>+'C36'!R18/('C36'!R18+'C34'!R18+'C38'!R19)*100</f>
        <v>29.069095114194855</v>
      </c>
      <c r="S18" s="99">
        <f>+'C36'!S18/('C36'!S18+'C34'!S18+'C38'!S19)*100</f>
        <v>33.935981031416716</v>
      </c>
      <c r="T18" s="99">
        <f>+'C36'!T18/('C36'!T18+'C34'!T18+'C38'!T19)*100</f>
        <v>24.435665914221218</v>
      </c>
      <c r="U18" s="99"/>
      <c r="V18" s="99">
        <f>+'C36'!V18/('C36'!V18+'C34'!V18+'C38'!V19)*100</f>
        <v>20.455974842767297</v>
      </c>
      <c r="W18" s="99">
        <f>+'C36'!W18/('C36'!W18+'C34'!W18+'C38'!W19)*100</f>
        <v>24.104234527687296</v>
      </c>
      <c r="X18" s="99">
        <f>+'C36'!X18/('C36'!X18+'C34'!X18+'C38'!X19)*100</f>
        <v>17.051671732522795</v>
      </c>
      <c r="Y18" s="99"/>
      <c r="Z18" s="99">
        <f>+'C36'!Z18/('C36'!Z18+'C34'!Z18+'C38'!Z19)*100</f>
        <v>5.1253481894150417</v>
      </c>
      <c r="AA18" s="99">
        <f>+'C36'!AA18/('C36'!AA18+'C34'!AA18+'C38'!AA19)*100</f>
        <v>6.2052505966587113</v>
      </c>
      <c r="AB18" s="99">
        <f>+'C36'!AB18/('C36'!AB18+'C34'!AB18+'C38'!AB19)*100</f>
        <v>4.179728317659352</v>
      </c>
    </row>
    <row r="19" spans="1:28" ht="15.95" customHeight="1" x14ac:dyDescent="0.25">
      <c r="A19" s="53" t="s">
        <v>55</v>
      </c>
      <c r="B19" s="99">
        <f>+'C36'!B19/('C36'!B19+'C34'!B19+'C38'!B20)*100</f>
        <v>29.048482367389905</v>
      </c>
      <c r="C19" s="99">
        <f>+'C36'!C19/('C36'!C19+'C34'!C19+'C38'!C20)*100</f>
        <v>33.879197816542067</v>
      </c>
      <c r="D19" s="99">
        <f>+'C36'!D19/('C36'!D19+'C34'!D19+'C38'!D20)*100</f>
        <v>24.354243542435423</v>
      </c>
      <c r="E19" s="99"/>
      <c r="F19" s="99">
        <f>+'C36'!F19/('C36'!F19+'C34'!F19+'C38'!F20)*100</f>
        <v>32.596182974856106</v>
      </c>
      <c r="G19" s="99">
        <f>+'C36'!G19/('C36'!G19+'C34'!G19+'C38'!G20)*100</f>
        <v>35.191846522781773</v>
      </c>
      <c r="H19" s="99">
        <f>+'C36'!H19/('C36'!H19+'C34'!H19+'C38'!H20)*100</f>
        <v>29.944886711573794</v>
      </c>
      <c r="I19" s="99"/>
      <c r="J19" s="99">
        <f>+'C36'!J19/('C36'!J19+'C34'!J19+'C38'!J20)*100</f>
        <v>34.162962962962965</v>
      </c>
      <c r="K19" s="99">
        <f>+'C36'!K19/('C36'!K19+'C34'!K19+'C38'!K20)*100</f>
        <v>37.76223776223776</v>
      </c>
      <c r="L19" s="99">
        <f>+'C36'!L19/('C36'!L19+'C34'!L19+'C38'!L20)*100</f>
        <v>30.440024110910187</v>
      </c>
      <c r="M19" s="99"/>
      <c r="N19" s="99">
        <f>+'C36'!N19/('C36'!N19+'C34'!N19+'C38'!N20)*100</f>
        <v>28.705668384358894</v>
      </c>
      <c r="O19" s="99">
        <f>+'C36'!O19/('C36'!O19+'C34'!O19+'C38'!O20)*100</f>
        <v>33.092659446450064</v>
      </c>
      <c r="P19" s="99">
        <f>+'C36'!P19/('C36'!P19+'C34'!P19+'C38'!P20)*100</f>
        <v>24.251679902260232</v>
      </c>
      <c r="Q19" s="99"/>
      <c r="R19" s="99">
        <f>+'C36'!R19/('C36'!R19+'C34'!R19+'C38'!R20)*100</f>
        <v>30.771522192433721</v>
      </c>
      <c r="S19" s="99">
        <f>+'C36'!S19/('C36'!S19+'C34'!S19+'C38'!S20)*100</f>
        <v>38.237119801365608</v>
      </c>
      <c r="T19" s="99">
        <f>+'C36'!T19/('C36'!T19+'C34'!T19+'C38'!T20)*100</f>
        <v>23.883161512027492</v>
      </c>
      <c r="U19" s="99"/>
      <c r="V19" s="99">
        <f>+'C36'!V19/('C36'!V19+'C34'!V19+'C38'!V20)*100</f>
        <v>22.738693467336685</v>
      </c>
      <c r="W19" s="99">
        <f>+'C36'!W19/('C36'!W19+'C34'!W19+'C38'!W20)*100</f>
        <v>29.010695187165776</v>
      </c>
      <c r="X19" s="99">
        <f>+'C36'!X19/('C36'!X19+'C34'!X19+'C38'!X20)*100</f>
        <v>17.180094786729857</v>
      </c>
      <c r="Y19" s="99"/>
      <c r="Z19" s="99">
        <f>+'C36'!Z19/('C36'!Z19+'C34'!Z19+'C38'!Z20)*100</f>
        <v>5.8319039451114927</v>
      </c>
      <c r="AA19" s="99">
        <f>+'C36'!AA19/('C36'!AA19+'C34'!AA19+'C38'!AA20)*100</f>
        <v>7.2992700729926998</v>
      </c>
      <c r="AB19" s="99">
        <f>+'C36'!AB19/('C36'!AB19+'C34'!AB19+'C38'!AB20)*100</f>
        <v>4.5307443365695796</v>
      </c>
    </row>
    <row r="20" spans="1:28" ht="15.95" customHeight="1" x14ac:dyDescent="0.25">
      <c r="A20" s="53" t="s">
        <v>56</v>
      </c>
      <c r="B20" s="99">
        <f>+'C36'!B20/('C36'!B20+'C34'!B20+'C38'!B21)*100</f>
        <v>21.195028203464283</v>
      </c>
      <c r="C20" s="99">
        <f>+'C36'!C20/('C36'!C20+'C34'!C20+'C38'!C21)*100</f>
        <v>25.403637849989778</v>
      </c>
      <c r="D20" s="99">
        <f>+'C36'!D20/('C36'!D20+'C34'!D20+'C38'!D21)*100</f>
        <v>17.175758758661072</v>
      </c>
      <c r="E20" s="99"/>
      <c r="F20" s="99">
        <f>+'C36'!F20/('C36'!F20+'C34'!F20+'C38'!F21)*100</f>
        <v>24.123559696003923</v>
      </c>
      <c r="G20" s="99">
        <f>+'C36'!G20/('C36'!G20+'C34'!G20+'C38'!G21)*100</f>
        <v>27.058257101588829</v>
      </c>
      <c r="H20" s="99">
        <f>+'C36'!H20/('C36'!H20+'C34'!H20+'C38'!H21)*100</f>
        <v>21.078921078921077</v>
      </c>
      <c r="I20" s="99"/>
      <c r="J20" s="99">
        <f>+'C36'!J20/('C36'!J20+'C34'!J20+'C38'!J21)*100</f>
        <v>26.656990807934207</v>
      </c>
      <c r="K20" s="99">
        <f>+'C36'!K20/('C36'!K20+'C34'!K20+'C38'!K21)*100</f>
        <v>30.324400564174891</v>
      </c>
      <c r="L20" s="99">
        <f>+'C36'!L20/('C36'!L20+'C34'!L20+'C38'!L21)*100</f>
        <v>22.770303936223218</v>
      </c>
      <c r="M20" s="99"/>
      <c r="N20" s="99">
        <f>+'C36'!N20/('C36'!N20+'C34'!N20+'C38'!N21)*100</f>
        <v>18.372918372918374</v>
      </c>
      <c r="O20" s="99">
        <f>+'C36'!O20/('C36'!O20+'C34'!O20+'C38'!O21)*100</f>
        <v>22.838137472283815</v>
      </c>
      <c r="P20" s="99">
        <f>+'C36'!P20/('C36'!P20+'C34'!P20+'C38'!P21)*100</f>
        <v>14.039806347498654</v>
      </c>
      <c r="Q20" s="99"/>
      <c r="R20" s="99">
        <f>+'C36'!R20/('C36'!R20+'C34'!R20+'C38'!R21)*100</f>
        <v>24.029574861367838</v>
      </c>
      <c r="S20" s="99">
        <f>+'C36'!S20/('C36'!S20+'C34'!S20+'C38'!S21)*100</f>
        <v>30.666666666666664</v>
      </c>
      <c r="T20" s="99">
        <f>+'C36'!T20/('C36'!T20+'C34'!T20+'C38'!T21)*100</f>
        <v>18.477206595538313</v>
      </c>
      <c r="U20" s="99"/>
      <c r="V20" s="99">
        <f>+'C36'!V20/('C36'!V20+'C34'!V20+'C38'!V21)*100</f>
        <v>14.908185496420788</v>
      </c>
      <c r="W20" s="99">
        <f>+'C36'!W20/('C36'!W20+'C34'!W20+'C38'!W21)*100</f>
        <v>18.10070108349267</v>
      </c>
      <c r="X20" s="99">
        <f>+'C36'!X20/('C36'!X20+'C34'!X20+'C38'!X21)*100</f>
        <v>11.861313868613138</v>
      </c>
      <c r="Y20" s="99"/>
      <c r="Z20" s="99">
        <f>+'C36'!Z20/('C36'!Z20+'C34'!Z20+'C38'!Z21)*100</f>
        <v>8.4701815038893695</v>
      </c>
      <c r="AA20" s="99">
        <f>+'C36'!AA20/('C36'!AA20+'C34'!AA20+'C38'!AA21)*100</f>
        <v>11.15702479338843</v>
      </c>
      <c r="AB20" s="99">
        <f>+'C36'!AB20/('C36'!AB20+'C34'!AB20+'C38'!AB21)*100</f>
        <v>6.5378900445765238</v>
      </c>
    </row>
    <row r="21" spans="1:28" ht="15.95" customHeight="1" x14ac:dyDescent="0.25">
      <c r="A21" s="53" t="s">
        <v>57</v>
      </c>
      <c r="B21" s="99">
        <f>+'C36'!B21/('C36'!B21+'C34'!B21+'C38'!B22)*100</f>
        <v>29.872881355932201</v>
      </c>
      <c r="C21" s="99">
        <f>+'C36'!C21/('C36'!C21+'C34'!C21+'C38'!C22)*100</f>
        <v>34.807562457798788</v>
      </c>
      <c r="D21" s="99">
        <f>+'C36'!D21/('C36'!D21+'C34'!D21+'C38'!D22)*100</f>
        <v>25.267800882167613</v>
      </c>
      <c r="E21" s="99"/>
      <c r="F21" s="99">
        <f>+'C36'!F21/('C36'!F21+'C34'!F21+'C38'!F22)*100</f>
        <v>29.970544918998527</v>
      </c>
      <c r="G21" s="99">
        <f>+'C36'!G21/('C36'!G21+'C34'!G21+'C38'!G22)*100</f>
        <v>34.632683658170919</v>
      </c>
      <c r="H21" s="99">
        <f>+'C36'!H21/('C36'!H21+'C34'!H21+'C38'!H22)*100</f>
        <v>25.470332850940665</v>
      </c>
      <c r="I21" s="99"/>
      <c r="J21" s="99">
        <f>+'C36'!J21/('C36'!J21+'C34'!J21+'C38'!J22)*100</f>
        <v>34.463722397476346</v>
      </c>
      <c r="K21" s="99">
        <f>+'C36'!K21/('C36'!K21+'C34'!K21+'C38'!K22)*100</f>
        <v>37.07692307692308</v>
      </c>
      <c r="L21" s="99">
        <f>+'C36'!L21/('C36'!L21+'C34'!L21+'C38'!L22)*100</f>
        <v>31.715210355987054</v>
      </c>
      <c r="M21" s="99"/>
      <c r="N21" s="99">
        <f>+'C36'!N21/('C36'!N21+'C34'!N21+'C38'!N22)*100</f>
        <v>28.861429832303621</v>
      </c>
      <c r="O21" s="99">
        <f>+'C36'!O21/('C36'!O21+'C34'!O21+'C38'!O22)*100</f>
        <v>33.273056057866185</v>
      </c>
      <c r="P21" s="99">
        <f>+'C36'!P21/('C36'!P21+'C34'!P21+'C38'!P22)*100</f>
        <v>24.655172413793103</v>
      </c>
      <c r="Q21" s="99"/>
      <c r="R21" s="99">
        <f>+'C36'!R21/('C36'!R21+'C34'!R21+'C38'!R22)*100</f>
        <v>33.857539315448662</v>
      </c>
      <c r="S21" s="99">
        <f>+'C36'!S21/('C36'!S21+'C34'!S21+'C38'!S22)*100</f>
        <v>39.679358717434873</v>
      </c>
      <c r="T21" s="99">
        <f>+'C36'!T21/('C36'!T21+'C34'!T21+'C38'!T22)*100</f>
        <v>28.865979381443296</v>
      </c>
      <c r="U21" s="99"/>
      <c r="V21" s="99">
        <f>+'C36'!V21/('C36'!V21+'C34'!V21+'C38'!V22)*100</f>
        <v>26.847521047708138</v>
      </c>
      <c r="W21" s="99">
        <f>+'C36'!W21/('C36'!W21+'C34'!W21+'C38'!W22)*100</f>
        <v>34.808853118712271</v>
      </c>
      <c r="X21" s="99">
        <f>+'C36'!X21/('C36'!X21+'C34'!X21+'C38'!X22)*100</f>
        <v>19.93006993006993</v>
      </c>
      <c r="Y21" s="99"/>
      <c r="Z21" s="99">
        <f>+'C36'!Z21/('C36'!Z21+'C34'!Z21+'C38'!Z22)*100</f>
        <v>3.9647577092511015</v>
      </c>
      <c r="AA21" s="99">
        <f>+'C36'!AA21/('C36'!AA21+'C34'!AA21+'C38'!AA22)*100</f>
        <v>4.1666666666666661</v>
      </c>
      <c r="AB21" s="99">
        <f>+'C36'!AB21/('C36'!AB21+'C34'!AB21+'C38'!AB22)*100</f>
        <v>3.8167938931297711</v>
      </c>
    </row>
    <row r="22" spans="1:28" ht="15.95" customHeight="1" x14ac:dyDescent="0.25">
      <c r="A22" s="56" t="s">
        <v>58</v>
      </c>
      <c r="B22" s="99">
        <f>+'C36'!B22/('C36'!B22+'C34'!B22+'C38'!B23)*100</f>
        <v>25.837570826674416</v>
      </c>
      <c r="C22" s="99">
        <f>+'C36'!C22/('C36'!C22+'C34'!C22+'C38'!C23)*100</f>
        <v>28.737852710455453</v>
      </c>
      <c r="D22" s="99">
        <f>+'C36'!D22/('C36'!D22+'C34'!D22+'C38'!D23)*100</f>
        <v>22.979288063231984</v>
      </c>
      <c r="E22" s="99"/>
      <c r="F22" s="99">
        <f>+'C36'!F22/('C36'!F22+'C34'!F22+'C38'!F23)*100</f>
        <v>28.890945549899737</v>
      </c>
      <c r="G22" s="99">
        <f>+'C36'!G22/('C36'!G22+'C34'!G22+'C38'!G23)*100</f>
        <v>32.029565753002771</v>
      </c>
      <c r="H22" s="99">
        <f>+'C36'!H22/('C36'!H22+'C34'!H22+'C38'!H23)*100</f>
        <v>25.741656365883809</v>
      </c>
      <c r="I22" s="99"/>
      <c r="J22" s="99">
        <f>+'C36'!J22/('C36'!J22+'C34'!J22+'C38'!J23)*100</f>
        <v>31.239935587761675</v>
      </c>
      <c r="K22" s="99">
        <f>+'C36'!K22/('C36'!K22+'C34'!K22+'C38'!K23)*100</f>
        <v>34.141471762692525</v>
      </c>
      <c r="L22" s="99">
        <f>+'C36'!L22/('C36'!L22+'C34'!L22+'C38'!L23)*100</f>
        <v>28.180451127819552</v>
      </c>
      <c r="M22" s="99"/>
      <c r="N22" s="99">
        <f>+'C36'!N22/('C36'!N22+'C34'!N22+'C38'!N23)*100</f>
        <v>22.749258854735526</v>
      </c>
      <c r="O22" s="99">
        <f>+'C36'!O22/('C36'!O22+'C34'!O22+'C38'!O23)*100</f>
        <v>26.157191674433054</v>
      </c>
      <c r="P22" s="99">
        <f>+'C36'!P22/('C36'!P22+'C34'!P22+'C38'!P23)*100</f>
        <v>19.310344827586206</v>
      </c>
      <c r="Q22" s="99"/>
      <c r="R22" s="99">
        <f>+'C36'!R22/('C36'!R22+'C34'!R22+'C38'!R23)*100</f>
        <v>30.504722550177092</v>
      </c>
      <c r="S22" s="99">
        <f>+'C36'!S22/('C36'!S22+'C34'!S22+'C38'!S23)*100</f>
        <v>32.680320569902051</v>
      </c>
      <c r="T22" s="99">
        <f>+'C36'!T22/('C36'!T22+'C34'!T22+'C38'!T23)*100</f>
        <v>28.353390079248609</v>
      </c>
      <c r="U22" s="99"/>
      <c r="V22" s="99">
        <f>+'C36'!V22/('C36'!V22+'C34'!V22+'C38'!V23)*100</f>
        <v>19.96860282574568</v>
      </c>
      <c r="W22" s="99">
        <f>+'C36'!W22/('C36'!W22+'C34'!W22+'C38'!W23)*100</f>
        <v>22.793148880105402</v>
      </c>
      <c r="X22" s="99">
        <f>+'C36'!X22/('C36'!X22+'C34'!X22+'C38'!X23)*100</f>
        <v>17.396520695860829</v>
      </c>
      <c r="Y22" s="99"/>
      <c r="Z22" s="99">
        <f>+'C36'!Z22/('C36'!Z22+'C34'!Z22+'C38'!Z23)*100</f>
        <v>5.6921086675291077</v>
      </c>
      <c r="AA22" s="99">
        <f>+'C36'!AA22/('C36'!AA22+'C34'!AA22+'C38'!AA23)*100</f>
        <v>5.24822695035461</v>
      </c>
      <c r="AB22" s="99">
        <f>+'C36'!AB22/('C36'!AB22+'C34'!AB22+'C38'!AB23)*100</f>
        <v>6.0642092746730079</v>
      </c>
    </row>
    <row r="23" spans="1:28" ht="15.95" customHeight="1" x14ac:dyDescent="0.25">
      <c r="A23" s="53" t="s">
        <v>59</v>
      </c>
      <c r="B23" s="99">
        <f>+'C36'!B23/('C36'!B23+'C34'!B23+'C38'!B24)*100</f>
        <v>16.82727946627131</v>
      </c>
      <c r="C23" s="99">
        <f>+'C36'!C23/('C36'!C23+'C34'!C23+'C38'!C24)*100</f>
        <v>19.911067193675887</v>
      </c>
      <c r="D23" s="99">
        <f>+'C36'!D23/('C36'!D23+'C34'!D23+'C38'!D24)*100</f>
        <v>13.741967375185368</v>
      </c>
      <c r="E23" s="99"/>
      <c r="F23" s="99">
        <f>+'C36'!F23/('C36'!F23+'C34'!F23+'C38'!F24)*100</f>
        <v>16.748466257668714</v>
      </c>
      <c r="G23" s="99">
        <f>+'C36'!G23/('C36'!G23+'C34'!G23+'C38'!G24)*100</f>
        <v>20.072551390568318</v>
      </c>
      <c r="H23" s="99">
        <f>+'C36'!H23/('C36'!H23+'C34'!H23+'C38'!H24)*100</f>
        <v>13.325031133250311</v>
      </c>
      <c r="I23" s="99"/>
      <c r="J23" s="99">
        <f>+'C36'!J23/('C36'!J23+'C34'!J23+'C38'!J24)*100</f>
        <v>20.621637776449493</v>
      </c>
      <c r="K23" s="99">
        <f>+'C36'!K23/('C36'!K23+'C34'!K23+'C38'!K24)*100</f>
        <v>22.592592592592592</v>
      </c>
      <c r="L23" s="99">
        <f>+'C36'!L23/('C36'!L23+'C34'!L23+'C38'!L24)*100</f>
        <v>18.771726535341831</v>
      </c>
      <c r="M23" s="99"/>
      <c r="N23" s="99">
        <f>+'C36'!N23/('C36'!N23+'C34'!N23+'C38'!N24)*100</f>
        <v>12.5</v>
      </c>
      <c r="O23" s="99">
        <f>+'C36'!O23/('C36'!O23+'C34'!O23+'C38'!O24)*100</f>
        <v>15.482233502538071</v>
      </c>
      <c r="P23" s="99">
        <f>+'C36'!P23/('C36'!P23+'C34'!P23+'C38'!P24)*100</f>
        <v>9.1807909604519775</v>
      </c>
      <c r="Q23" s="99"/>
      <c r="R23" s="99">
        <f>+'C36'!R23/('C36'!R23+'C34'!R23+'C38'!R24)*100</f>
        <v>18.20403176542456</v>
      </c>
      <c r="S23" s="99">
        <f>+'C36'!S23/('C36'!S23+'C34'!S23+'C38'!S24)*100</f>
        <v>22.044334975369459</v>
      </c>
      <c r="T23" s="99">
        <f>+'C36'!T23/('C36'!T23+'C34'!T23+'C38'!T24)*100</f>
        <v>14.424242424242426</v>
      </c>
      <c r="U23" s="99"/>
      <c r="V23" s="99">
        <f>+'C36'!V23/('C36'!V23+'C34'!V23+'C38'!V24)*100</f>
        <v>15.625</v>
      </c>
      <c r="W23" s="99">
        <f>+'C36'!W23/('C36'!W23+'C34'!W23+'C38'!W24)*100</f>
        <v>19.19463087248322</v>
      </c>
      <c r="X23" s="99">
        <f>+'C36'!X23/('C36'!X23+'C34'!X23+'C38'!X24)*100</f>
        <v>12.121212121212121</v>
      </c>
      <c r="Y23" s="99"/>
      <c r="Z23" s="99">
        <f>+'C36'!Z23/('C36'!Z23+'C34'!Z23+'C38'!Z24)*100</f>
        <v>15.584415584415584</v>
      </c>
      <c r="AA23" s="99">
        <f>+'C36'!AA23/('C36'!AA23+'C34'!AA23+'C38'!AA24)*100</f>
        <v>19.696969696969695</v>
      </c>
      <c r="AB23" s="99">
        <f>+'C36'!AB23/('C36'!AB23+'C34'!AB23+'C38'!AB24)*100</f>
        <v>12.5</v>
      </c>
    </row>
    <row r="24" spans="1:28" ht="15.95" customHeight="1" x14ac:dyDescent="0.25">
      <c r="A24" s="53" t="s">
        <v>60</v>
      </c>
      <c r="B24" s="99">
        <f>+'C36'!B24/('C36'!B24+'C34'!B24+'C38'!B25)*100</f>
        <v>20.668332292317302</v>
      </c>
      <c r="C24" s="99">
        <f>+'C36'!C24/('C36'!C24+'C34'!C24+'C38'!C25)*100</f>
        <v>23.046282245827008</v>
      </c>
      <c r="D24" s="99">
        <f>+'C36'!D24/('C36'!D24+'C34'!D24+'C38'!D25)*100</f>
        <v>18.347321648975562</v>
      </c>
      <c r="E24" s="99"/>
      <c r="F24" s="99">
        <f>+'C36'!F24/('C36'!F24+'C34'!F24+'C38'!F25)*100</f>
        <v>24.285714285714285</v>
      </c>
      <c r="G24" s="99">
        <f>+'C36'!G24/('C36'!G24+'C34'!G24+'C38'!G25)*100</f>
        <v>26.095890410958905</v>
      </c>
      <c r="H24" s="99">
        <f>+'C36'!H24/('C36'!H24+'C34'!H24+'C38'!H25)*100</f>
        <v>22.5</v>
      </c>
      <c r="I24" s="99"/>
      <c r="J24" s="99">
        <f>+'C36'!J24/('C36'!J24+'C34'!J24+'C38'!J25)*100</f>
        <v>24.240000000000002</v>
      </c>
      <c r="K24" s="99">
        <f>+'C36'!K24/('C36'!K24+'C34'!K24+'C38'!K25)*100</f>
        <v>26.736775015933716</v>
      </c>
      <c r="L24" s="99">
        <f>+'C36'!L24/('C36'!L24+'C34'!L24+'C38'!L25)*100</f>
        <v>21.722365038560412</v>
      </c>
      <c r="M24" s="99"/>
      <c r="N24" s="99">
        <f>+'C36'!N24/('C36'!N24+'C34'!N24+'C38'!N25)*100</f>
        <v>19.383617193836173</v>
      </c>
      <c r="O24" s="99">
        <f>+'C36'!O24/('C36'!O24+'C34'!O24+'C38'!O25)*100</f>
        <v>21.334616618543471</v>
      </c>
      <c r="P24" s="99">
        <f>+'C36'!P24/('C36'!P24+'C34'!P24+'C38'!P25)*100</f>
        <v>17.388451443569551</v>
      </c>
      <c r="Q24" s="99"/>
      <c r="R24" s="99">
        <f>+'C36'!R24/('C36'!R24+'C34'!R24+'C38'!R25)*100</f>
        <v>23.988485526947066</v>
      </c>
      <c r="S24" s="99">
        <f>+'C36'!S24/('C36'!S24+'C34'!S24+'C38'!S25)*100</f>
        <v>26.957091385522435</v>
      </c>
      <c r="T24" s="99">
        <f>+'C36'!T24/('C36'!T24+'C34'!T24+'C38'!T25)*100</f>
        <v>21.15625</v>
      </c>
      <c r="U24" s="99"/>
      <c r="V24" s="99">
        <f>+'C36'!V24/('C36'!V24+'C34'!V24+'C38'!V25)*100</f>
        <v>15.947690217391305</v>
      </c>
      <c r="W24" s="99">
        <f>+'C36'!W24/('C36'!W24+'C34'!W24+'C38'!W25)*100</f>
        <v>18.393602225312936</v>
      </c>
      <c r="X24" s="99">
        <f>+'C36'!X24/('C36'!X24+'C34'!X24+'C38'!X25)*100</f>
        <v>13.612217795484726</v>
      </c>
      <c r="Y24" s="99"/>
      <c r="Z24" s="99">
        <f>+'C36'!Z24/('C36'!Z24+'C34'!Z24+'C38'!Z25)*100</f>
        <v>2.5883838383838382</v>
      </c>
      <c r="AA24" s="99">
        <f>+'C36'!AA24/('C36'!AA24+'C34'!AA24+'C38'!AA25)*100</f>
        <v>3.7921348314606744</v>
      </c>
      <c r="AB24" s="99">
        <f>+'C36'!AB24/('C36'!AB24+'C34'!AB24+'C38'!AB25)*100</f>
        <v>1.6055045871559634</v>
      </c>
    </row>
    <row r="25" spans="1:28" ht="15.95" customHeight="1" x14ac:dyDescent="0.25">
      <c r="A25" s="53" t="s">
        <v>61</v>
      </c>
      <c r="B25" s="99">
        <f>+'C36'!B25/('C36'!B25+'C34'!B25+'C38'!B26)*100</f>
        <v>33.060147242672592</v>
      </c>
      <c r="C25" s="99">
        <f>+'C36'!C25/('C36'!C25+'C34'!C25+'C38'!C26)*100</f>
        <v>37.978381536663747</v>
      </c>
      <c r="D25" s="99">
        <f>+'C36'!D25/('C36'!D25+'C34'!D25+'C38'!D26)*100</f>
        <v>28.601694915254239</v>
      </c>
      <c r="E25" s="99"/>
      <c r="F25" s="99">
        <f>+'C36'!F25/('C36'!F25+'C34'!F25+'C38'!F26)*100</f>
        <v>35.521769177608846</v>
      </c>
      <c r="G25" s="99">
        <f>+'C36'!G25/('C36'!G25+'C34'!G25+'C38'!G26)*100</f>
        <v>39.583333333333329</v>
      </c>
      <c r="H25" s="99">
        <f>+'C36'!H25/('C36'!H25+'C34'!H25+'C38'!H26)*100</f>
        <v>32</v>
      </c>
      <c r="I25" s="99"/>
      <c r="J25" s="99">
        <f>+'C36'!J25/('C36'!J25+'C34'!J25+'C38'!J26)*100</f>
        <v>35.302104548540392</v>
      </c>
      <c r="K25" s="99">
        <f>+'C36'!K25/('C36'!K25+'C34'!K25+'C38'!K26)*100</f>
        <v>40.308988764044948</v>
      </c>
      <c r="L25" s="99">
        <f>+'C36'!L25/('C36'!L25+'C34'!L25+'C38'!L26)*100</f>
        <v>30.617608409986858</v>
      </c>
      <c r="M25" s="99"/>
      <c r="N25" s="99">
        <f>+'C36'!N25/('C36'!N25+'C34'!N25+'C38'!N26)*100</f>
        <v>33.382352941176471</v>
      </c>
      <c r="O25" s="99">
        <f>+'C36'!O25/('C36'!O25+'C34'!O25+'C38'!O26)*100</f>
        <v>38.714499252615845</v>
      </c>
      <c r="P25" s="99">
        <f>+'C36'!P25/('C36'!P25+'C34'!P25+'C38'!P26)*100</f>
        <v>28.219971056439942</v>
      </c>
      <c r="Q25" s="99"/>
      <c r="R25" s="99">
        <f>+'C36'!R25/('C36'!R25+'C34'!R25+'C38'!R26)*100</f>
        <v>40.123456790123456</v>
      </c>
      <c r="S25" s="99">
        <f>+'C36'!S25/('C36'!S25+'C34'!S25+'C38'!S26)*100</f>
        <v>45.575221238938049</v>
      </c>
      <c r="T25" s="99">
        <f>+'C36'!T25/('C36'!T25+'C34'!T25+'C38'!T26)*100</f>
        <v>35.384615384615387</v>
      </c>
      <c r="U25" s="99"/>
      <c r="V25" s="99">
        <f>+'C36'!V25/('C36'!V25+'C34'!V25+'C38'!V26)*100</f>
        <v>21.265243902439025</v>
      </c>
      <c r="W25" s="99">
        <f>+'C36'!W25/('C36'!W25+'C34'!W25+'C38'!W26)*100</f>
        <v>25.878594249201274</v>
      </c>
      <c r="X25" s="99">
        <f>+'C36'!X25/('C36'!X25+'C34'!X25+'C38'!X26)*100</f>
        <v>17.055393586005831</v>
      </c>
      <c r="Y25" s="99"/>
      <c r="Z25" s="99">
        <f>+'C36'!Z25/('C36'!Z25+'C34'!Z25+'C38'!Z26)*100</f>
        <v>18.791946308724832</v>
      </c>
      <c r="AA25" s="99">
        <f>+'C36'!AA25/('C36'!AA25+'C34'!AA25+'C38'!AA26)*100</f>
        <v>25.757575757575758</v>
      </c>
      <c r="AB25" s="99">
        <f>+'C36'!AB25/('C36'!AB25+'C34'!AB25+'C38'!AB26)*100</f>
        <v>13.253012048192772</v>
      </c>
    </row>
    <row r="26" spans="1:28" ht="15.95" customHeight="1" x14ac:dyDescent="0.25">
      <c r="A26" s="53" t="s">
        <v>62</v>
      </c>
      <c r="B26" s="99">
        <f>+'C36'!B26/('C36'!B26+'C34'!B26+'C38'!B27)*100</f>
        <v>29.885906591151606</v>
      </c>
      <c r="C26" s="99">
        <f>+'C36'!C26/('C36'!C26+'C34'!C26+'C38'!C27)*100</f>
        <v>35.080435910742089</v>
      </c>
      <c r="D26" s="99">
        <f>+'C36'!D26/('C36'!D26+'C34'!D26+'C38'!D27)*100</f>
        <v>25.195251483911278</v>
      </c>
      <c r="E26" s="99"/>
      <c r="F26" s="99">
        <f>+'C36'!F26/('C36'!F26+'C34'!F26+'C38'!F27)*100</f>
        <v>29.216152019002372</v>
      </c>
      <c r="G26" s="99">
        <f>+'C36'!G26/('C36'!G26+'C34'!G26+'C38'!G27)*100</f>
        <v>34.477124183006538</v>
      </c>
      <c r="H26" s="99">
        <f>+'C36'!H26/('C36'!H26+'C34'!H26+'C38'!H27)*100</f>
        <v>24.270353302611365</v>
      </c>
      <c r="I26" s="99"/>
      <c r="J26" s="99">
        <f>+'C36'!J26/('C36'!J26+'C34'!J26+'C38'!J27)*100</f>
        <v>34.864217252396166</v>
      </c>
      <c r="K26" s="99">
        <f>+'C36'!K26/('C36'!K26+'C34'!K26+'C38'!K27)*100</f>
        <v>40.752864157119475</v>
      </c>
      <c r="L26" s="99">
        <f>+'C36'!L26/('C36'!L26+'C34'!L26+'C38'!L27)*100</f>
        <v>29.251170046801871</v>
      </c>
      <c r="M26" s="99"/>
      <c r="N26" s="99">
        <f>+'C36'!N26/('C36'!N26+'C34'!N26+'C38'!N27)*100</f>
        <v>28.375912408759124</v>
      </c>
      <c r="O26" s="99">
        <f>+'C36'!O26/('C36'!O26+'C34'!O26+'C38'!O27)*100</f>
        <v>34.515819750719082</v>
      </c>
      <c r="P26" s="99">
        <f>+'C36'!P26/('C36'!P26+'C34'!P26+'C38'!P27)*100</f>
        <v>22.802436901653611</v>
      </c>
      <c r="Q26" s="99"/>
      <c r="R26" s="99">
        <f>+'C36'!R26/('C36'!R26+'C34'!R26+'C38'!R27)*100</f>
        <v>34.209410767274271</v>
      </c>
      <c r="S26" s="99">
        <f>+'C36'!S26/('C36'!S26+'C34'!S26+'C38'!S27)*100</f>
        <v>40.582347588717013</v>
      </c>
      <c r="T26" s="99">
        <f>+'C36'!T26/('C36'!T26+'C34'!T26+'C38'!T27)*100</f>
        <v>28.650793650793648</v>
      </c>
      <c r="U26" s="99"/>
      <c r="V26" s="99">
        <f>+'C36'!V26/('C36'!V26+'C34'!V26+'C38'!V27)*100</f>
        <v>26.017375400091446</v>
      </c>
      <c r="W26" s="99">
        <f>+'C36'!W26/('C36'!W26+'C34'!W26+'C38'!W27)*100</f>
        <v>28.642714570858285</v>
      </c>
      <c r="X26" s="99">
        <f>+'C36'!X26/('C36'!X26+'C34'!X26+'C38'!X27)*100</f>
        <v>23.797468354430379</v>
      </c>
      <c r="Y26" s="99"/>
      <c r="Z26" s="99">
        <f>+'C36'!Z26/('C36'!Z26+'C34'!Z26+'C38'!Z27)*100</f>
        <v>7.7108433734939767</v>
      </c>
      <c r="AA26" s="99">
        <f>+'C36'!AA26/('C36'!AA26+'C34'!AA26+'C38'!AA27)*100</f>
        <v>7.8534031413612562</v>
      </c>
      <c r="AB26" s="99">
        <f>+'C36'!AB26/('C36'!AB26+'C34'!AB26+'C38'!AB27)*100</f>
        <v>7.5892857142857135</v>
      </c>
    </row>
    <row r="27" spans="1:28" ht="15.95" customHeight="1" x14ac:dyDescent="0.25">
      <c r="A27" s="53" t="s">
        <v>63</v>
      </c>
      <c r="B27" s="99">
        <f>+'C36'!B27/('C36'!B27+'C34'!B27+'C38'!B28)*100</f>
        <v>15.66350375300949</v>
      </c>
      <c r="C27" s="99">
        <f>+'C36'!C27/('C36'!C27+'C34'!C27+'C38'!C28)*100</f>
        <v>18.893740902474526</v>
      </c>
      <c r="D27" s="99">
        <f>+'C36'!D27/('C36'!D27+'C34'!D27+'C38'!D28)*100</f>
        <v>12.60341974627689</v>
      </c>
      <c r="E27" s="99"/>
      <c r="F27" s="99">
        <f>+'C36'!F27/('C36'!F27+'C34'!F27+'C38'!F28)*100</f>
        <v>17.554076539101498</v>
      </c>
      <c r="G27" s="99">
        <f>+'C36'!G27/('C36'!G27+'C34'!G27+'C38'!G28)*100</f>
        <v>20.297029702970299</v>
      </c>
      <c r="H27" s="99">
        <f>+'C36'!H27/('C36'!H27+'C34'!H27+'C38'!H28)*100</f>
        <v>14.76510067114094</v>
      </c>
      <c r="I27" s="99"/>
      <c r="J27" s="99">
        <f>+'C36'!J27/('C36'!J27+'C34'!J27+'C38'!J28)*100</f>
        <v>22.14650766609881</v>
      </c>
      <c r="K27" s="99">
        <f>+'C36'!K27/('C36'!K27+'C34'!K27+'C38'!K28)*100</f>
        <v>27.512355848434929</v>
      </c>
      <c r="L27" s="99">
        <f>+'C36'!L27/('C36'!L27+'C34'!L27+'C38'!L28)*100</f>
        <v>16.402116402116402</v>
      </c>
      <c r="M27" s="99"/>
      <c r="N27" s="99">
        <f>+'C36'!N27/('C36'!N27+'C34'!N27+'C38'!N28)*100</f>
        <v>9.2838196286472154</v>
      </c>
      <c r="O27" s="99">
        <f>+'C36'!O27/('C36'!O27+'C34'!O27+'C38'!O28)*100</f>
        <v>11.774744027303754</v>
      </c>
      <c r="P27" s="99">
        <f>+'C36'!P27/('C36'!P27+'C34'!P27+'C38'!P28)*100</f>
        <v>6.6055045871559637</v>
      </c>
      <c r="Q27" s="99"/>
      <c r="R27" s="99">
        <f>+'C36'!R27/('C36'!R27+'C34'!R27+'C38'!R28)*100</f>
        <v>21.410891089108912</v>
      </c>
      <c r="S27" s="99">
        <f>+'C36'!S27/('C36'!S27+'C34'!S27+'C38'!S28)*100</f>
        <v>26.086956521739129</v>
      </c>
      <c r="T27" s="99">
        <f>+'C36'!T27/('C36'!T27+'C34'!T27+'C38'!T28)*100</f>
        <v>17.718715393133998</v>
      </c>
      <c r="U27" s="99"/>
      <c r="V27" s="99">
        <f>+'C36'!V27/('C36'!V27+'C34'!V27+'C38'!V28)*100</f>
        <v>11.638250555967383</v>
      </c>
      <c r="W27" s="99">
        <f>+'C36'!W27/('C36'!W27+'C34'!W27+'C38'!W28)*100</f>
        <v>14.678899082568808</v>
      </c>
      <c r="X27" s="99">
        <f>+'C36'!X27/('C36'!X27+'C34'!X27+'C38'!X28)*100</f>
        <v>8.7769784172661875</v>
      </c>
      <c r="Y27" s="99"/>
      <c r="Z27" s="99">
        <f>+'C36'!Z27/('C36'!Z27+'C34'!Z27+'C38'!Z28)*100</f>
        <v>4.5840407470288627</v>
      </c>
      <c r="AA27" s="99">
        <f>+'C36'!AA27/('C36'!AA27+'C34'!AA27+'C38'!AA28)*100</f>
        <v>2.9739776951672861</v>
      </c>
      <c r="AB27" s="99">
        <f>+'C36'!AB27/('C36'!AB27+'C34'!AB27+'C38'!AB28)*100</f>
        <v>5.9375</v>
      </c>
    </row>
    <row r="28" spans="1:28" ht="15.95" customHeight="1" x14ac:dyDescent="0.25">
      <c r="A28" s="53" t="s">
        <v>64</v>
      </c>
      <c r="B28" s="99">
        <f>+'C36'!B28/('C36'!B28+'C34'!B28+'C38'!B29)*100</f>
        <v>10.341925302472383</v>
      </c>
      <c r="C28" s="99">
        <f>+'C36'!C28/('C36'!C28+'C34'!C28+'C38'!C29)*100</f>
        <v>12.819951870487859</v>
      </c>
      <c r="D28" s="99">
        <f>+'C36'!D28/('C36'!D28+'C34'!D28+'C38'!D29)*100</f>
        <v>8.0462099716254567</v>
      </c>
      <c r="E28" s="99"/>
      <c r="F28" s="99">
        <f>+'C36'!F28/('C36'!F28+'C34'!F28+'C38'!F29)*100</f>
        <v>8.3240223463687144</v>
      </c>
      <c r="G28" s="99">
        <f>+'C36'!G28/('C36'!G28+'C34'!G28+'C38'!G29)*100</f>
        <v>10.762331838565023</v>
      </c>
      <c r="H28" s="99">
        <f>+'C36'!H28/('C36'!H28+'C34'!H28+'C38'!H29)*100</f>
        <v>5.9020044543429844</v>
      </c>
      <c r="I28" s="99"/>
      <c r="J28" s="99">
        <f>+'C36'!J28/('C36'!J28+'C34'!J28+'C38'!J29)*100</f>
        <v>13.885778275475925</v>
      </c>
      <c r="K28" s="99">
        <f>+'C36'!K28/('C36'!K28+'C34'!K28+'C38'!K29)*100</f>
        <v>17.328918322295806</v>
      </c>
      <c r="L28" s="99">
        <f>+'C36'!L28/('C36'!L28+'C34'!L28+'C38'!L29)*100</f>
        <v>10.340909090909092</v>
      </c>
      <c r="M28" s="99"/>
      <c r="N28" s="99">
        <f>+'C36'!N28/('C36'!N28+'C34'!N28+'C38'!N29)*100</f>
        <v>13.771320277953253</v>
      </c>
      <c r="O28" s="99">
        <f>+'C36'!O28/('C36'!O28+'C34'!O28+'C38'!O29)*100</f>
        <v>16.873449131513649</v>
      </c>
      <c r="P28" s="99">
        <f>+'C36'!P28/('C36'!P28+'C34'!P28+'C38'!P29)*100</f>
        <v>10.553410553410554</v>
      </c>
      <c r="Q28" s="99"/>
      <c r="R28" s="99">
        <f>+'C36'!R28/('C36'!R28+'C34'!R28+'C38'!R29)*100</f>
        <v>10.035478966041561</v>
      </c>
      <c r="S28" s="99">
        <f>+'C36'!S28/('C36'!S28+'C34'!S28+'C38'!S29)*100</f>
        <v>11.1358574610245</v>
      </c>
      <c r="T28" s="99">
        <f>+'C36'!T28/('C36'!T28+'C34'!T28+'C38'!T29)*100</f>
        <v>9.1162790697674403</v>
      </c>
      <c r="U28" s="99"/>
      <c r="V28" s="99">
        <f>+'C36'!V28/('C36'!V28+'C34'!V28+'C38'!V29)*100</f>
        <v>8.0399061032863841</v>
      </c>
      <c r="W28" s="99">
        <f>+'C36'!W28/('C36'!W28+'C34'!W28+'C38'!W29)*100</f>
        <v>9.9236641221374047</v>
      </c>
      <c r="X28" s="99">
        <f>+'C36'!X28/('C36'!X28+'C34'!X28+'C38'!X29)*100</f>
        <v>6.4270152505446623</v>
      </c>
      <c r="Y28" s="99"/>
      <c r="Z28" s="99">
        <f>+'C36'!Z28/('C36'!Z28+'C34'!Z28+'C38'!Z29)*100</f>
        <v>4.9327354260089686</v>
      </c>
      <c r="AA28" s="99">
        <f>+'C36'!AA28/('C36'!AA28+'C34'!AA28+'C38'!AA29)*100</f>
        <v>6.7137809187279158</v>
      </c>
      <c r="AB28" s="99">
        <f>+'C36'!AB28/('C36'!AB28+'C34'!AB28+'C38'!AB29)*100</f>
        <v>3.6269430051813467</v>
      </c>
    </row>
    <row r="29" spans="1:28" ht="15.95" customHeight="1" x14ac:dyDescent="0.25">
      <c r="A29" s="53" t="s">
        <v>65</v>
      </c>
      <c r="B29" s="99">
        <f>+'C36'!B29/('C36'!B29+'C34'!B29+'C38'!B30)*100</f>
        <v>19.281260255989498</v>
      </c>
      <c r="C29" s="99">
        <f>+'C36'!C29/('C36'!C29+'C34'!C29+'C38'!C30)*100</f>
        <v>23.512002630713582</v>
      </c>
      <c r="D29" s="99">
        <f>+'C36'!D29/('C36'!D29+'C34'!D29+'C38'!D30)*100</f>
        <v>15.067147068457254</v>
      </c>
      <c r="E29" s="99"/>
      <c r="F29" s="99">
        <f>+'C36'!F29/('C36'!F29+'C34'!F29+'C38'!F30)*100</f>
        <v>22.555746140651799</v>
      </c>
      <c r="G29" s="99">
        <f>+'C36'!G29/('C36'!G29+'C34'!G29+'C38'!G30)*100</f>
        <v>23.927392739273927</v>
      </c>
      <c r="H29" s="99">
        <f>+'C36'!H29/('C36'!H29+'C34'!H29+'C38'!H30)*100</f>
        <v>21.071428571428573</v>
      </c>
      <c r="I29" s="99"/>
      <c r="J29" s="99">
        <f>+'C36'!J29/('C36'!J29+'C34'!J29+'C38'!J30)*100</f>
        <v>27.465986394557824</v>
      </c>
      <c r="K29" s="99">
        <f>+'C36'!K29/('C36'!K29+'C34'!K29+'C38'!K30)*100</f>
        <v>31.840000000000003</v>
      </c>
      <c r="L29" s="99">
        <f>+'C36'!L29/('C36'!L29+'C34'!L29+'C38'!L30)*100</f>
        <v>22.504537205081672</v>
      </c>
      <c r="M29" s="99"/>
      <c r="N29" s="99">
        <f>+'C36'!N29/('C36'!N29+'C34'!N29+'C38'!N30)*100</f>
        <v>16.263940520446095</v>
      </c>
      <c r="O29" s="99">
        <f>+'C36'!O29/('C36'!O29+'C34'!O29+'C38'!O30)*100</f>
        <v>19.927536231884059</v>
      </c>
      <c r="P29" s="99">
        <f>+'C36'!P29/('C36'!P29+'C34'!P29+'C38'!P30)*100</f>
        <v>12.404580152671755</v>
      </c>
      <c r="Q29" s="99"/>
      <c r="R29" s="99">
        <f>+'C36'!R29/('C36'!R29+'C34'!R29+'C38'!R30)*100</f>
        <v>22.231473771856784</v>
      </c>
      <c r="S29" s="99">
        <f>+'C36'!S29/('C36'!S29+'C34'!S29+'C38'!S30)*100</f>
        <v>28.067226890756302</v>
      </c>
      <c r="T29" s="99">
        <f>+'C36'!T29/('C36'!T29+'C34'!T29+'C38'!T30)*100</f>
        <v>16.5016501650165</v>
      </c>
      <c r="U29" s="99"/>
      <c r="V29" s="99">
        <f>+'C36'!V29/('C36'!V29+'C34'!V29+'C38'!V30)*100</f>
        <v>10.869565217391305</v>
      </c>
      <c r="W29" s="99">
        <f>+'C36'!W29/('C36'!W29+'C34'!W29+'C38'!W30)*100</f>
        <v>15.241635687732341</v>
      </c>
      <c r="X29" s="99">
        <f>+'C36'!X29/('C36'!X29+'C34'!X29+'C38'!X30)*100</f>
        <v>7.2948328267477196</v>
      </c>
      <c r="Y29" s="99"/>
      <c r="Z29" s="99">
        <f>+'C36'!Z29/('C36'!Z29+'C34'!Z29+'C38'!Z30)*100</f>
        <v>6.0931899641577063</v>
      </c>
      <c r="AA29" s="99">
        <f>+'C36'!AA29/('C36'!AA29+'C34'!AA29+'C38'!AA30)*100</f>
        <v>9.6</v>
      </c>
      <c r="AB29" s="99">
        <f>+'C36'!AB29/('C36'!AB29+'C34'!AB29+'C38'!AB30)*100</f>
        <v>3.2467532467532463</v>
      </c>
    </row>
    <row r="30" spans="1:28" ht="15.95" customHeight="1" x14ac:dyDescent="0.25">
      <c r="A30" s="53" t="s">
        <v>66</v>
      </c>
      <c r="B30" s="99">
        <f>+'C36'!B30/('C36'!B30+'C34'!B30+'C38'!B31)*100</f>
        <v>24.929856411949167</v>
      </c>
      <c r="C30" s="99">
        <f>+'C36'!C30/('C36'!C30+'C34'!C30+'C38'!C31)*100</f>
        <v>28.085456039441247</v>
      </c>
      <c r="D30" s="99">
        <f>+'C36'!D30/('C36'!D30+'C34'!D30+'C38'!D31)*100</f>
        <v>21.747057848499917</v>
      </c>
      <c r="E30" s="99"/>
      <c r="F30" s="99">
        <f>+'C36'!F30/('C36'!F30+'C34'!F30+'C38'!F31)*100</f>
        <v>21.955065037445802</v>
      </c>
      <c r="G30" s="99">
        <f>+'C36'!G30/('C36'!G30+'C34'!G30+'C38'!G31)*100</f>
        <v>24.941360437842064</v>
      </c>
      <c r="H30" s="99">
        <f>+'C36'!H30/('C36'!H30+'C34'!H30+'C38'!H31)*100</f>
        <v>18.918918918918919</v>
      </c>
      <c r="I30" s="99"/>
      <c r="J30" s="99">
        <f>+'C36'!J30/('C36'!J30+'C34'!J30+'C38'!J31)*100</f>
        <v>29.885057471264371</v>
      </c>
      <c r="K30" s="99">
        <f>+'C36'!K30/('C36'!K30+'C34'!K30+'C38'!K31)*100</f>
        <v>32.98131600324939</v>
      </c>
      <c r="L30" s="99">
        <f>+'C36'!L30/('C36'!L30+'C34'!L30+'C38'!L31)*100</f>
        <v>26.475849731663686</v>
      </c>
      <c r="M30" s="99"/>
      <c r="N30" s="99">
        <f>+'C36'!N30/('C36'!N30+'C34'!N30+'C38'!N31)*100</f>
        <v>18.012704174228674</v>
      </c>
      <c r="O30" s="99">
        <f>+'C36'!O30/('C36'!O30+'C34'!O30+'C38'!O31)*100</f>
        <v>18.354430379746837</v>
      </c>
      <c r="P30" s="99">
        <f>+'C36'!P30/('C36'!P30+'C34'!P30+'C38'!P31)*100</f>
        <v>17.668488160291439</v>
      </c>
      <c r="Q30" s="99"/>
      <c r="R30" s="99">
        <f>+'C36'!R30/('C36'!R30+'C34'!R30+'C38'!R31)*100</f>
        <v>33.474576271186443</v>
      </c>
      <c r="S30" s="99">
        <f>+'C36'!S30/('C36'!S30+'C34'!S30+'C38'!S31)*100</f>
        <v>37.72766695576756</v>
      </c>
      <c r="T30" s="99">
        <f>+'C36'!T30/('C36'!T30+'C34'!T30+'C38'!T31)*100</f>
        <v>29.411764705882355</v>
      </c>
      <c r="U30" s="99"/>
      <c r="V30" s="99">
        <f>+'C36'!V30/('C36'!V30+'C34'!V30+'C38'!V31)*100</f>
        <v>22.862129144851657</v>
      </c>
      <c r="W30" s="99">
        <f>+'C36'!W30/('C36'!W30+'C34'!W30+'C38'!W31)*100</f>
        <v>27.57709251101322</v>
      </c>
      <c r="X30" s="99">
        <f>+'C36'!X30/('C36'!X30+'C34'!X30+'C38'!X31)*100</f>
        <v>18.236819360414867</v>
      </c>
      <c r="Y30" s="99"/>
      <c r="Z30" s="99">
        <f>+'C36'!Z30/('C36'!Z30+'C34'!Z30+'C38'!Z31)*100</f>
        <v>13.563829787234042</v>
      </c>
      <c r="AA30" s="99">
        <f>+'C36'!AA30/('C36'!AA30+'C34'!AA30+'C38'!AA31)*100</f>
        <v>18.232044198895029</v>
      </c>
      <c r="AB30" s="99">
        <f>+'C36'!AB30/('C36'!AB30+'C34'!AB30+'C38'!AB31)*100</f>
        <v>9.2307692307692317</v>
      </c>
    </row>
    <row r="31" spans="1:28" ht="15.95" customHeight="1" x14ac:dyDescent="0.25">
      <c r="A31" s="53" t="s">
        <v>67</v>
      </c>
      <c r="B31" s="99">
        <f>+'C36'!B31/('C36'!B31+'C34'!B31+'C38'!B32)*100</f>
        <v>21.036290878984406</v>
      </c>
      <c r="C31" s="99">
        <f>+'C36'!C31/('C36'!C31+'C34'!C31+'C38'!C32)*100</f>
        <v>25.114090131203653</v>
      </c>
      <c r="D31" s="99">
        <f>+'C36'!D31/('C36'!D31+'C34'!D31+'C38'!D32)*100</f>
        <v>17.214648489708633</v>
      </c>
      <c r="E31" s="99"/>
      <c r="F31" s="99">
        <f>+'C36'!F31/('C36'!F31+'C34'!F31+'C38'!F32)*100</f>
        <v>23.239969719909158</v>
      </c>
      <c r="G31" s="99">
        <f>+'C36'!G31/('C36'!G31+'C34'!G31+'C38'!G32)*100</f>
        <v>25.396825396825395</v>
      </c>
      <c r="H31" s="99">
        <f>+'C36'!H31/('C36'!H31+'C34'!H31+'C38'!H32)*100</f>
        <v>21.076573161485975</v>
      </c>
      <c r="I31" s="99"/>
      <c r="J31" s="99">
        <f>+'C36'!J31/('C36'!J31+'C34'!J31+'C38'!J32)*100</f>
        <v>24.724648689707557</v>
      </c>
      <c r="K31" s="99">
        <f>+'C36'!K31/('C36'!K31+'C34'!K31+'C38'!K32)*100</f>
        <v>28.753753753753752</v>
      </c>
      <c r="L31" s="99">
        <f>+'C36'!L31/('C36'!L31+'C34'!L31+'C38'!L32)*100</f>
        <v>20.599538816295158</v>
      </c>
      <c r="M31" s="99"/>
      <c r="N31" s="99">
        <f>+'C36'!N31/('C36'!N31+'C34'!N31+'C38'!N32)*100</f>
        <v>16.274585422290784</v>
      </c>
      <c r="O31" s="99">
        <f>+'C36'!O31/('C36'!O31+'C34'!O31+'C38'!O32)*100</f>
        <v>19.579288025889969</v>
      </c>
      <c r="P31" s="99">
        <f>+'C36'!P31/('C36'!P31+'C34'!P31+'C38'!P32)*100</f>
        <v>13.264554163596168</v>
      </c>
      <c r="Q31" s="99"/>
      <c r="R31" s="99">
        <f>+'C36'!R31/('C36'!R31+'C34'!R31+'C38'!R32)*100</f>
        <v>25.794701986754966</v>
      </c>
      <c r="S31" s="99">
        <f>+'C36'!S31/('C36'!S31+'C34'!S31+'C38'!S32)*100</f>
        <v>29.584185412406271</v>
      </c>
      <c r="T31" s="99">
        <f>+'C36'!T31/('C36'!T31+'C34'!T31+'C38'!T32)*100</f>
        <v>22.215067611075337</v>
      </c>
      <c r="U31" s="99"/>
      <c r="V31" s="99">
        <f>+'C36'!V31/('C36'!V31+'C34'!V31+'C38'!V32)*100</f>
        <v>18.897637795275589</v>
      </c>
      <c r="W31" s="99">
        <f>+'C36'!W31/('C36'!W31+'C34'!W31+'C38'!W32)*100</f>
        <v>25.152905198776761</v>
      </c>
      <c r="X31" s="99">
        <f>+'C36'!X31/('C36'!X31+'C34'!X31+'C38'!X32)*100</f>
        <v>13.391655450874831</v>
      </c>
      <c r="Y31" s="99"/>
      <c r="Z31" s="99">
        <f>+'C36'!Z31/('C36'!Z31+'C34'!Z31+'C38'!Z32)*100</f>
        <v>6.7733990147783256</v>
      </c>
      <c r="AA31" s="99">
        <f>+'C36'!AA31/('C36'!AA31+'C34'!AA31+'C38'!AA32)*100</f>
        <v>10.693641618497111</v>
      </c>
      <c r="AB31" s="99">
        <f>+'C36'!AB31/('C36'!AB31+'C34'!AB31+'C38'!AB32)*100</f>
        <v>3.8626609442060089</v>
      </c>
    </row>
    <row r="32" spans="1:28" ht="15.95" customHeight="1" x14ac:dyDescent="0.25">
      <c r="A32" s="53" t="s">
        <v>68</v>
      </c>
      <c r="B32" s="99">
        <f>+'C36'!B32/('C36'!B32+'C34'!B32+'C38'!B33)*100</f>
        <v>14.890374018056043</v>
      </c>
      <c r="C32" s="99">
        <f>+'C36'!C32/('C36'!C32+'C34'!C32+'C38'!C33)*100</f>
        <v>16.302729528535981</v>
      </c>
      <c r="D32" s="99">
        <f>+'C36'!D32/('C36'!D32+'C34'!D32+'C38'!D33)*100</f>
        <v>13.625250055567903</v>
      </c>
      <c r="E32" s="99"/>
      <c r="F32" s="99">
        <f>+'C36'!F32/('C36'!F32+'C34'!F32+'C38'!F33)*100</f>
        <v>17.482061317677754</v>
      </c>
      <c r="G32" s="99">
        <f>+'C36'!G32/('C36'!G32+'C34'!G32+'C38'!G33)*100</f>
        <v>19.896640826873384</v>
      </c>
      <c r="H32" s="99">
        <f>+'C36'!H32/('C36'!H32+'C34'!H32+'C38'!H33)*100</f>
        <v>15.019762845849801</v>
      </c>
      <c r="I32" s="99"/>
      <c r="J32" s="99">
        <f>+'C36'!J32/('C36'!J32+'C34'!J32+'C38'!J33)*100</f>
        <v>16.963736939151815</v>
      </c>
      <c r="K32" s="99">
        <f>+'C36'!K32/('C36'!K32+'C34'!K32+'C38'!K33)*100</f>
        <v>17.892156862745097</v>
      </c>
      <c r="L32" s="99">
        <f>+'C36'!L32/('C36'!L32+'C34'!L32+'C38'!L33)*100</f>
        <v>16.029593094944513</v>
      </c>
      <c r="M32" s="99"/>
      <c r="N32" s="99">
        <f>+'C36'!N32/('C36'!N32+'C34'!N32+'C38'!N33)*100</f>
        <v>10.158949550794748</v>
      </c>
      <c r="O32" s="99">
        <f>+'C36'!O32/('C36'!O32+'C34'!O32+'C38'!O33)*100</f>
        <v>11.126961483594865</v>
      </c>
      <c r="P32" s="99">
        <f>+'C36'!P32/('C36'!P32+'C34'!P32+'C38'!P33)*100</f>
        <v>9.249329758713138</v>
      </c>
      <c r="Q32" s="99"/>
      <c r="R32" s="99">
        <f>+'C36'!R32/('C36'!R32+'C34'!R32+'C38'!R33)*100</f>
        <v>19.07859078590786</v>
      </c>
      <c r="S32" s="99">
        <f>+'C36'!S32/('C36'!S32+'C34'!S32+'C38'!S33)*100</f>
        <v>20.074349442379184</v>
      </c>
      <c r="T32" s="99">
        <f>+'C36'!T32/('C36'!T32+'C34'!T32+'C38'!T33)*100</f>
        <v>18.304431599229286</v>
      </c>
      <c r="U32" s="99"/>
      <c r="V32" s="99">
        <f>+'C36'!V32/('C36'!V32+'C34'!V32+'C38'!V33)*100</f>
        <v>12.450331125827814</v>
      </c>
      <c r="W32" s="99">
        <f>+'C36'!W32/('C36'!W32+'C34'!W32+'C38'!W33)*100</f>
        <v>15.119760479041917</v>
      </c>
      <c r="X32" s="99">
        <f>+'C36'!X32/('C36'!X32+'C34'!X32+'C38'!X33)*100</f>
        <v>10.332541567695962</v>
      </c>
      <c r="Y32" s="99"/>
      <c r="Z32" s="99">
        <f>+'C36'!Z32/('C36'!Z32+'C34'!Z32+'C38'!Z33)*100</f>
        <v>6.8783068783068781</v>
      </c>
      <c r="AA32" s="99">
        <f>+'C36'!AA32/('C36'!AA32+'C34'!AA32+'C38'!AA33)*100</f>
        <v>6.0606060606060606</v>
      </c>
      <c r="AB32" s="99">
        <f>+'C36'!AB32/('C36'!AB32+'C34'!AB32+'C38'!AB33)*100</f>
        <v>7.5907590759075907</v>
      </c>
    </row>
    <row r="33" spans="1:28" ht="15.95" customHeight="1" x14ac:dyDescent="0.25">
      <c r="A33" s="53" t="s">
        <v>479</v>
      </c>
      <c r="B33" s="99">
        <f>+'C36'!B33/('C36'!B33+'C34'!B33+'C38'!B34)*100</f>
        <v>24.267990074441688</v>
      </c>
      <c r="C33" s="99">
        <f>+'C36'!C33/('C36'!C33+'C34'!C33+'C38'!C34)*100</f>
        <v>29.260858521717044</v>
      </c>
      <c r="D33" s="99">
        <f>+'C36'!D33/('C36'!D33+'C34'!D33+'C38'!D34)*100</f>
        <v>19.500363812757701</v>
      </c>
      <c r="E33" s="99"/>
      <c r="F33" s="99">
        <f>+'C36'!F33/('C36'!F33+'C34'!F33+'C38'!F34)*100</f>
        <v>20.698747528015822</v>
      </c>
      <c r="G33" s="99">
        <f>+'C36'!G33/('C36'!G33+'C34'!G33+'C38'!G34)*100</f>
        <v>24.663072776280323</v>
      </c>
      <c r="H33" s="99">
        <f>+'C36'!H33/('C36'!H33+'C34'!H33+'C38'!H34)*100</f>
        <v>16.903225806451612</v>
      </c>
      <c r="I33" s="99"/>
      <c r="J33" s="99">
        <f>+'C36'!J33/('C36'!J33+'C34'!J33+'C38'!J34)*100</f>
        <v>25.996080992815152</v>
      </c>
      <c r="K33" s="99">
        <f>+'C36'!K33/('C36'!K33+'C34'!K33+'C38'!K34)*100</f>
        <v>30.203045685279189</v>
      </c>
      <c r="L33" s="99">
        <f>+'C36'!L33/('C36'!L33+'C34'!L33+'C38'!L34)*100</f>
        <v>21.534320323014803</v>
      </c>
      <c r="M33" s="99"/>
      <c r="N33" s="99">
        <f>+'C36'!N33/('C36'!N33+'C34'!N33+'C38'!N34)*100</f>
        <v>20.412371134020617</v>
      </c>
      <c r="O33" s="99">
        <f>+'C36'!O33/('C36'!O33+'C34'!O33+'C38'!O34)*100</f>
        <v>23.930481283422463</v>
      </c>
      <c r="P33" s="99">
        <f>+'C36'!P33/('C36'!P33+'C34'!P33+'C38'!P34)*100</f>
        <v>16.690240452616688</v>
      </c>
      <c r="Q33" s="99"/>
      <c r="R33" s="99">
        <f>+'C36'!R33/('C36'!R33+'C34'!R33+'C38'!R34)*100</f>
        <v>34.991324465008674</v>
      </c>
      <c r="S33" s="99">
        <f>+'C36'!S33/('C36'!S33+'C34'!S33+'C38'!S34)*100</f>
        <v>42.502951593860686</v>
      </c>
      <c r="T33" s="99">
        <f>+'C36'!T33/('C36'!T33+'C34'!T33+'C38'!T34)*100</f>
        <v>27.777777777777779</v>
      </c>
      <c r="U33" s="99"/>
      <c r="V33" s="99">
        <f>+'C36'!V33/('C36'!V33+'C34'!V33+'C38'!V34)*100</f>
        <v>19.933993399339933</v>
      </c>
      <c r="W33" s="99">
        <f>+'C36'!W33/('C36'!W33+'C34'!W33+'C38'!W34)*100</f>
        <v>25.663716814159294</v>
      </c>
      <c r="X33" s="99">
        <f>+'C36'!X33/('C36'!X33+'C34'!X33+'C38'!X34)*100</f>
        <v>15.292712066905615</v>
      </c>
      <c r="Y33" s="99"/>
      <c r="Z33" s="99">
        <f>+'C36'!Z33/('C36'!Z33+'C34'!Z33+'C38'!Z34)*100</f>
        <v>12.779552715654951</v>
      </c>
      <c r="AA33" s="99">
        <f>+'C36'!AA33/('C36'!AA33+'C34'!AA33+'C38'!AA34)*100</f>
        <v>13.432835820895523</v>
      </c>
      <c r="AB33" s="99">
        <f>+'C36'!AB33/('C36'!AB33+'C34'!AB33+'C38'!AB34)*100</f>
        <v>12.290502793296088</v>
      </c>
    </row>
    <row r="34" spans="1:28" ht="15.95" customHeight="1" x14ac:dyDescent="0.25">
      <c r="A34" s="53" t="s">
        <v>69</v>
      </c>
      <c r="B34" s="99">
        <f>+'C36'!B34/('C36'!B34+'C34'!B34+'C38'!B35)*100</f>
        <v>20.133991537376588</v>
      </c>
      <c r="C34" s="99">
        <f>+'C36'!C34/('C36'!C34+'C34'!C34+'C38'!C35)*100</f>
        <v>23.655913978494624</v>
      </c>
      <c r="D34" s="99">
        <f>+'C36'!D34/('C36'!D34+'C34'!D34+'C38'!D35)*100</f>
        <v>16.724496877168633</v>
      </c>
      <c r="E34" s="99"/>
      <c r="F34" s="99">
        <f>+'C36'!F34/('C36'!F34+'C34'!F34+'C38'!F35)*100</f>
        <v>24.38563327032136</v>
      </c>
      <c r="G34" s="99">
        <f>+'C36'!G34/('C36'!G34+'C34'!G34+'C38'!G35)*100</f>
        <v>26.44927536231884</v>
      </c>
      <c r="H34" s="99">
        <f>+'C36'!H34/('C36'!H34+'C34'!H34+'C38'!H35)*100</f>
        <v>22.134387351778656</v>
      </c>
      <c r="I34" s="99"/>
      <c r="J34" s="99">
        <f>+'C36'!J34/('C36'!J34+'C34'!J34+'C38'!J35)*100</f>
        <v>22.448979591836736</v>
      </c>
      <c r="K34" s="99">
        <f>+'C36'!K34/('C36'!K34+'C34'!K34+'C38'!K35)*100</f>
        <v>26.158940397350992</v>
      </c>
      <c r="L34" s="99">
        <f>+'C36'!L34/('C36'!L34+'C34'!L34+'C38'!L35)*100</f>
        <v>17.721518987341771</v>
      </c>
      <c r="M34" s="99"/>
      <c r="N34" s="99">
        <f>+'C36'!N34/('C36'!N34+'C34'!N34+'C38'!N35)*100</f>
        <v>17.865429234338748</v>
      </c>
      <c r="O34" s="99">
        <f>+'C36'!O34/('C36'!O34+'C34'!O34+'C38'!O35)*100</f>
        <v>21.266968325791854</v>
      </c>
      <c r="P34" s="99">
        <f>+'C36'!P34/('C36'!P34+'C34'!P34+'C38'!P35)*100</f>
        <v>14.285714285714285</v>
      </c>
      <c r="Q34" s="99"/>
      <c r="R34" s="99">
        <f>+'C36'!R34/('C36'!R34+'C34'!R34+'C38'!R35)*100</f>
        <v>19.907407407407408</v>
      </c>
      <c r="S34" s="99">
        <f>+'C36'!S34/('C36'!S34+'C34'!S34+'C38'!S35)*100</f>
        <v>22.333333333333332</v>
      </c>
      <c r="T34" s="99">
        <f>+'C36'!T34/('C36'!T34+'C34'!T34+'C38'!T35)*100</f>
        <v>17.816091954022991</v>
      </c>
      <c r="U34" s="99"/>
      <c r="V34" s="99">
        <f>+'C36'!V34/('C36'!V34+'C34'!V34+'C38'!V35)*100</f>
        <v>19.957537154989385</v>
      </c>
      <c r="W34" s="99">
        <f>+'C36'!W34/('C36'!W34+'C34'!W34+'C38'!W35)*100</f>
        <v>25.961538461538463</v>
      </c>
      <c r="X34" s="99">
        <f>+'C36'!X34/('C36'!X34+'C34'!X34+'C38'!X35)*100</f>
        <v>15.209125475285171</v>
      </c>
      <c r="Y34" s="99"/>
      <c r="Z34" s="99">
        <f>+'C36'!Z34/('C36'!Z34+'C34'!Z34+'C38'!Z35)*100</f>
        <v>9.6330275229357802</v>
      </c>
      <c r="AA34" s="99">
        <f>+'C36'!AA34/('C36'!AA34+'C34'!AA34+'C38'!AA35)*100</f>
        <v>11.363636363636363</v>
      </c>
      <c r="AB34" s="99">
        <f>+'C36'!AB34/('C36'!AB34+'C34'!AB34+'C38'!AB35)*100</f>
        <v>8.4615384615384617</v>
      </c>
    </row>
    <row r="35" spans="1:28" ht="15.95" customHeight="1" x14ac:dyDescent="0.25">
      <c r="A35" s="53" t="s">
        <v>70</v>
      </c>
      <c r="B35" s="99">
        <f>+'C36'!B35/('C36'!B35+'C34'!B35+'C38'!B36)*100</f>
        <v>18.115380892459587</v>
      </c>
      <c r="C35" s="99">
        <f>+'C36'!C35/('C36'!C35+'C34'!C35+'C38'!C36)*100</f>
        <v>21.753997787388112</v>
      </c>
      <c r="D35" s="99">
        <f>+'C36'!D35/('C36'!D35+'C34'!D35+'C38'!D36)*100</f>
        <v>14.740180987032373</v>
      </c>
      <c r="E35" s="99"/>
      <c r="F35" s="99">
        <f>+'C36'!F35/('C36'!F35+'C34'!F35+'C38'!F36)*100</f>
        <v>18.858682341415626</v>
      </c>
      <c r="G35" s="99">
        <f>+'C36'!G35/('C36'!G35+'C34'!G35+'C38'!G36)*100</f>
        <v>20.182166826462129</v>
      </c>
      <c r="H35" s="99">
        <f>+'C36'!H35/('C36'!H35+'C34'!H35+'C38'!H36)*100</f>
        <v>17.476214321482221</v>
      </c>
      <c r="I35" s="99"/>
      <c r="J35" s="99">
        <f>+'C36'!J35/('C36'!J35+'C34'!J35+'C38'!J36)*100</f>
        <v>23.949266351653815</v>
      </c>
      <c r="K35" s="99">
        <f>+'C36'!K35/('C36'!K35+'C34'!K35+'C38'!K36)*100</f>
        <v>26.607319485657765</v>
      </c>
      <c r="L35" s="99">
        <f>+'C36'!L35/('C36'!L35+'C34'!L35+'C38'!L36)*100</f>
        <v>21.260630315157577</v>
      </c>
      <c r="M35" s="99"/>
      <c r="N35" s="99">
        <f>+'C36'!N35/('C36'!N35+'C34'!N35+'C38'!N36)*100</f>
        <v>17.501331912626529</v>
      </c>
      <c r="O35" s="99">
        <f>+'C36'!O35/('C36'!O35+'C34'!O35+'C38'!O36)*100</f>
        <v>21.080791867308722</v>
      </c>
      <c r="P35" s="99">
        <f>+'C36'!P35/('C36'!P35+'C34'!P35+'C38'!P36)*100</f>
        <v>13.952254641909814</v>
      </c>
      <c r="Q35" s="99"/>
      <c r="R35" s="99">
        <f>+'C36'!R35/('C36'!R35+'C34'!R35+'C38'!R36)*100</f>
        <v>18.339768339768341</v>
      </c>
      <c r="S35" s="99">
        <f>+'C36'!S35/('C36'!S35+'C34'!S35+'C38'!S36)*100</f>
        <v>23.052122514777</v>
      </c>
      <c r="T35" s="99">
        <f>+'C36'!T35/('C36'!T35+'C34'!T35+'C38'!T36)*100</f>
        <v>14.498466929478756</v>
      </c>
      <c r="U35" s="99"/>
      <c r="V35" s="99">
        <f>+'C36'!V35/('C36'!V35+'C34'!V35+'C38'!V36)*100</f>
        <v>14.037363777893097</v>
      </c>
      <c r="W35" s="99">
        <f>+'C36'!W35/('C36'!W35+'C34'!W35+'C38'!W36)*100</f>
        <v>20.011370096645823</v>
      </c>
      <c r="X35" s="99">
        <f>+'C36'!X35/('C36'!X35+'C34'!X35+'C38'!X36)*100</f>
        <v>9.0214797136038172</v>
      </c>
      <c r="Y35" s="99"/>
      <c r="Z35" s="99">
        <f>+'C36'!Z35/('C36'!Z35+'C34'!Z35+'C38'!Z36)*100</f>
        <v>6.4516129032258061</v>
      </c>
      <c r="AA35" s="99">
        <f>+'C36'!AA35/('C36'!AA35+'C34'!AA35+'C38'!AA36)*100</f>
        <v>8.3815028901734099</v>
      </c>
      <c r="AB35" s="99">
        <f>+'C36'!AB35/('C36'!AB35+'C34'!AB35+'C38'!AB36)*100</f>
        <v>5</v>
      </c>
    </row>
    <row r="36" spans="1:28" ht="15.95" customHeight="1" x14ac:dyDescent="0.25">
      <c r="A36" s="53" t="s">
        <v>71</v>
      </c>
      <c r="B36" s="99">
        <f>+'C36'!B36/('C36'!B36+'C34'!B36+'C38'!B37)*100</f>
        <v>29.861310928238478</v>
      </c>
      <c r="C36" s="99">
        <f>+'C36'!C36/('C36'!C36+'C34'!C36+'C38'!C37)*100</f>
        <v>34.391534391534393</v>
      </c>
      <c r="D36" s="99">
        <f>+'C36'!D36/('C36'!D36+'C34'!D36+'C38'!D37)*100</f>
        <v>25.518485121731288</v>
      </c>
      <c r="E36" s="99"/>
      <c r="F36" s="99">
        <f>+'C36'!F36/('C36'!F36+'C34'!F36+'C38'!F37)*100</f>
        <v>33.885666942833467</v>
      </c>
      <c r="G36" s="99">
        <f>+'C36'!G36/('C36'!G36+'C34'!G36+'C38'!G37)*100</f>
        <v>37.171052631578952</v>
      </c>
      <c r="H36" s="99">
        <f>+'C36'!H36/('C36'!H36+'C34'!H36+'C38'!H37)*100</f>
        <v>30.550918196994992</v>
      </c>
      <c r="I36" s="99"/>
      <c r="J36" s="99">
        <f>+'C36'!J36/('C36'!J36+'C34'!J36+'C38'!J37)*100</f>
        <v>36.90851735015773</v>
      </c>
      <c r="K36" s="99">
        <f>+'C36'!K36/('C36'!K36+'C34'!K36+'C38'!K37)*100</f>
        <v>41.775014132278123</v>
      </c>
      <c r="L36" s="99">
        <f>+'C36'!L36/('C36'!L36+'C34'!L36+'C38'!L37)*100</f>
        <v>31.897555296856812</v>
      </c>
      <c r="M36" s="99"/>
      <c r="N36" s="99">
        <f>+'C36'!N36/('C36'!N36+'C34'!N36+'C38'!N37)*100</f>
        <v>23.533225283630472</v>
      </c>
      <c r="O36" s="99">
        <f>+'C36'!O36/('C36'!O36+'C34'!O36+'C38'!O37)*100</f>
        <v>29.161205766710353</v>
      </c>
      <c r="P36" s="99">
        <f>+'C36'!P36/('C36'!P36+'C34'!P36+'C38'!P37)*100</f>
        <v>18.024374599101989</v>
      </c>
      <c r="Q36" s="99"/>
      <c r="R36" s="99">
        <f>+'C36'!R36/('C36'!R36+'C34'!R36+'C38'!R37)*100</f>
        <v>36.779911373707534</v>
      </c>
      <c r="S36" s="99">
        <f>+'C36'!S36/('C36'!S36+'C34'!S36+'C38'!S37)*100</f>
        <v>41.619585687382298</v>
      </c>
      <c r="T36" s="99">
        <f>+'C36'!T36/('C36'!T36+'C34'!T36+'C38'!T37)*100</f>
        <v>32.477678571428569</v>
      </c>
      <c r="U36" s="99"/>
      <c r="V36" s="99">
        <f>+'C36'!V36/('C36'!V36+'C34'!V36+'C38'!V37)*100</f>
        <v>21.606299212598426</v>
      </c>
      <c r="W36" s="99">
        <f>+'C36'!W36/('C36'!W36+'C34'!W36+'C38'!W37)*100</f>
        <v>26.017344896597734</v>
      </c>
      <c r="X36" s="99">
        <f>+'C36'!X36/('C36'!X36+'C34'!X36+'C38'!X37)*100</f>
        <v>17.661097852028639</v>
      </c>
      <c r="Y36" s="99"/>
      <c r="Z36" s="99">
        <f>+'C36'!Z36/('C36'!Z36+'C34'!Z36+'C38'!Z37)*100</f>
        <v>2.8846153846153846</v>
      </c>
      <c r="AA36" s="99">
        <f>+'C36'!AA36/('C36'!AA36+'C34'!AA36+'C38'!AA37)*100</f>
        <v>3.4013605442176873</v>
      </c>
      <c r="AB36" s="99">
        <f>+'C36'!AB36/('C36'!AB36+'C34'!AB36+'C38'!AB37)*100</f>
        <v>2.4242424242424243</v>
      </c>
    </row>
    <row r="37" spans="1:28" ht="15.95" customHeight="1" thickBot="1" x14ac:dyDescent="0.3">
      <c r="A37" s="49" t="s">
        <v>72</v>
      </c>
      <c r="B37" s="99">
        <f>+'C36'!B37/('C36'!B37+'C34'!B37+'C38'!B38)*100</f>
        <v>23.817345597897503</v>
      </c>
      <c r="C37" s="99">
        <f>+'C36'!C37/('C36'!C37+'C34'!C37+'C38'!C38)*100</f>
        <v>27.077922077922079</v>
      </c>
      <c r="D37" s="99">
        <f>+'C36'!D37/('C36'!D37+'C34'!D37+'C38'!D38)*100</f>
        <v>20.478723404255319</v>
      </c>
      <c r="E37" s="99"/>
      <c r="F37" s="99">
        <f>+'C36'!F37/('C36'!F37+'C34'!F37+'C38'!F38)*100</f>
        <v>27.643504531722051</v>
      </c>
      <c r="G37" s="99">
        <f>+'C36'!G37/('C36'!G37+'C34'!G37+'C38'!G38)*100</f>
        <v>29.29936305732484</v>
      </c>
      <c r="H37" s="99">
        <f>+'C36'!H37/('C36'!H37+'C34'!H37+'C38'!H38)*100</f>
        <v>26.149425287356319</v>
      </c>
      <c r="I37" s="99"/>
      <c r="J37" s="99">
        <f>+'C36'!J37/('C36'!J37+'C34'!J37+'C38'!J38)*100</f>
        <v>27.90368271954674</v>
      </c>
      <c r="K37" s="99">
        <f>+'C36'!K37/('C36'!K37+'C34'!K37+'C38'!K38)*100</f>
        <v>32.152588555858308</v>
      </c>
      <c r="L37" s="99">
        <f>+'C36'!L37/('C36'!L37+'C34'!L37+'C38'!L38)*100</f>
        <v>23.303834808259587</v>
      </c>
      <c r="M37" s="99"/>
      <c r="N37" s="99">
        <f>+'C36'!N37/('C36'!N37+'C34'!N37+'C38'!N38)*100</f>
        <v>19.047619047619047</v>
      </c>
      <c r="O37" s="99">
        <f>+'C36'!O37/('C36'!O37+'C34'!O37+'C38'!O38)*100</f>
        <v>21.754385964912281</v>
      </c>
      <c r="P37" s="99">
        <f>+'C36'!P37/('C36'!P37+'C34'!P37+'C38'!P38)*100</f>
        <v>16.312056737588655</v>
      </c>
      <c r="Q37" s="99"/>
      <c r="R37" s="99">
        <f>+'C36'!R37/('C36'!R37+'C34'!R37+'C38'!R38)*100</f>
        <v>29.874776386404296</v>
      </c>
      <c r="S37" s="99">
        <f>+'C36'!S37/('C36'!S37+'C34'!S37+'C38'!S38)*100</f>
        <v>35.451505016722408</v>
      </c>
      <c r="T37" s="99">
        <f>+'C36'!T37/('C36'!T37+'C34'!T37+'C38'!T38)*100</f>
        <v>23.46153846153846</v>
      </c>
      <c r="U37" s="99"/>
      <c r="V37" s="99">
        <f>+'C36'!V37/('C36'!V37+'C34'!V37+'C38'!V38)*100</f>
        <v>17.369727047146402</v>
      </c>
      <c r="W37" s="99">
        <f>+'C36'!W37/('C36'!W37+'C34'!W37+'C38'!W38)*100</f>
        <v>19.696969696969695</v>
      </c>
      <c r="X37" s="99">
        <f>+'C36'!X37/('C36'!X37+'C34'!X37+'C38'!X38)*100</f>
        <v>15.121951219512194</v>
      </c>
      <c r="Y37" s="99"/>
      <c r="Z37" s="99">
        <f>+'C36'!Z37/('C36'!Z37+'C34'!Z37+'C38'!Z38)*100</f>
        <v>0</v>
      </c>
      <c r="AA37" s="99">
        <f>+'C36'!AA37/('C36'!AA37+'C34'!AA37+'C38'!AA38)*100</f>
        <v>0</v>
      </c>
      <c r="AB37" s="99">
        <f>+'C36'!AB37/('C36'!AB37+'C34'!AB37+'C38'!AB38)*100</f>
        <v>0</v>
      </c>
    </row>
    <row r="38" spans="1:28" ht="15" customHeight="1" x14ac:dyDescent="0.25">
      <c r="A38" s="257" t="s">
        <v>569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511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258" t="s">
        <v>566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</row>
  </sheetData>
  <mergeCells count="18">
    <mergeCell ref="A40:AB40"/>
    <mergeCell ref="A5:AB5"/>
    <mergeCell ref="A41:AB41"/>
    <mergeCell ref="A4:AB4"/>
    <mergeCell ref="A2:AB2"/>
    <mergeCell ref="A38:AB38"/>
    <mergeCell ref="A39:AB39"/>
    <mergeCell ref="AC2:AD3"/>
    <mergeCell ref="A1:AB1"/>
    <mergeCell ref="A3:AB3"/>
    <mergeCell ref="A7:A8"/>
    <mergeCell ref="B7:D7"/>
    <mergeCell ref="F7:H7"/>
    <mergeCell ref="J7:L7"/>
    <mergeCell ref="N7:P7"/>
    <mergeCell ref="R7:T7"/>
    <mergeCell ref="V7:X7"/>
    <mergeCell ref="Z7:AB7"/>
  </mergeCells>
  <hyperlinks>
    <hyperlink ref="AD2" r:id="rId1" location="INDICE!A1"/>
    <hyperlink ref="AD2:AE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  <rowBreaks count="1" manualBreakCount="1">
    <brk id="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6.140625" style="48" customWidth="1"/>
    <col min="2" max="4" width="8.28515625" style="48" customWidth="1"/>
    <col min="5" max="5" width="1.42578125" style="48" customWidth="1"/>
    <col min="6" max="8" width="7.28515625" style="48" customWidth="1"/>
    <col min="9" max="9" width="1.42578125" style="48" customWidth="1"/>
    <col min="10" max="12" width="7.28515625" style="48" customWidth="1"/>
    <col min="13" max="13" width="1.85546875" style="48" customWidth="1"/>
    <col min="14" max="14" width="7.28515625" style="48" customWidth="1"/>
    <col min="15" max="15" width="7.5703125" style="48" bestFit="1" customWidth="1"/>
    <col min="16" max="16" width="7.28515625" style="48" customWidth="1"/>
    <col min="17" max="17" width="1.5703125" style="48" customWidth="1"/>
    <col min="18" max="20" width="7.28515625" style="48" customWidth="1"/>
    <col min="21" max="21" width="1.140625" style="48" customWidth="1"/>
    <col min="22" max="24" width="7.28515625" style="48" customWidth="1"/>
    <col min="25" max="25" width="1.42578125" style="48" customWidth="1"/>
    <col min="26" max="28" width="7.28515625" style="48" customWidth="1"/>
    <col min="29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75" t="s">
        <v>533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E1" s="30"/>
    </row>
    <row r="2" spans="1:31" ht="15" customHeight="1" x14ac:dyDescent="0.25">
      <c r="A2" s="265" t="s">
        <v>515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ht="15" customHeight="1" x14ac:dyDescent="0.25">
      <c r="A9" s="274" t="s">
        <v>4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</row>
    <row r="10" spans="1:31" s="50" customFormat="1" ht="15" customHeight="1" x14ac:dyDescent="0.25">
      <c r="A10" s="50" t="s">
        <v>8</v>
      </c>
      <c r="B10" s="196">
        <f>+F10+J10+N10+R10+V10+Z10</f>
        <v>29</v>
      </c>
      <c r="C10" s="196">
        <f>+G10+K10+O10+S10+W10+AA10</f>
        <v>12</v>
      </c>
      <c r="D10" s="196">
        <f>+H10+L10+P10+T10+X10+AB10</f>
        <v>17</v>
      </c>
      <c r="E10" s="196"/>
      <c r="F10" s="196">
        <f>SUM(F12:F38)</f>
        <v>7</v>
      </c>
      <c r="G10" s="196">
        <f>SUM(G12:G38)</f>
        <v>4</v>
      </c>
      <c r="H10" s="196">
        <f>SUM(H12:H38)</f>
        <v>3</v>
      </c>
      <c r="I10" s="196"/>
      <c r="J10" s="196">
        <f>SUM(J12:J38)</f>
        <v>3</v>
      </c>
      <c r="K10" s="196">
        <f>SUM(K12:K38)</f>
        <v>0</v>
      </c>
      <c r="L10" s="196">
        <f>SUM(L12:L38)</f>
        <v>3</v>
      </c>
      <c r="M10" s="196"/>
      <c r="N10" s="196">
        <f>SUM(N12:N38)</f>
        <v>4</v>
      </c>
      <c r="O10" s="196">
        <f>SUM(O12:O38)</f>
        <v>2</v>
      </c>
      <c r="P10" s="196">
        <f>SUM(P12:P38)</f>
        <v>2</v>
      </c>
      <c r="Q10" s="196"/>
      <c r="R10" s="196">
        <f>SUM(R12:R38)</f>
        <v>15</v>
      </c>
      <c r="S10" s="196">
        <f>SUM(S12:S38)</f>
        <v>6</v>
      </c>
      <c r="T10" s="196">
        <f>SUM(T12:T38)</f>
        <v>9</v>
      </c>
      <c r="U10" s="196"/>
      <c r="V10" s="196">
        <f>SUM(V12:V38)</f>
        <v>0</v>
      </c>
      <c r="W10" s="196">
        <f>SUM(W12:W38)</f>
        <v>0</v>
      </c>
      <c r="X10" s="196">
        <f>SUM(X12:X38)</f>
        <v>0</v>
      </c>
      <c r="Y10" s="196"/>
      <c r="Z10" s="196">
        <f>SUM(Z12:Z38)</f>
        <v>0</v>
      </c>
      <c r="AA10" s="196">
        <f>SUM(AA12:AA38)</f>
        <v>0</v>
      </c>
      <c r="AB10" s="196">
        <f>SUM(AB12:AB38)</f>
        <v>0</v>
      </c>
    </row>
    <row r="11" spans="1:31" s="54" customFormat="1" ht="15" hidden="1" customHeight="1" x14ac:dyDescent="0.25"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</row>
    <row r="12" spans="1:31" s="54" customFormat="1" ht="15" hidden="1" customHeight="1" x14ac:dyDescent="0.25">
      <c r="A12" s="54" t="s">
        <v>47</v>
      </c>
      <c r="B12" s="34">
        <v>0</v>
      </c>
      <c r="C12" s="34">
        <v>0</v>
      </c>
      <c r="D12" s="34">
        <v>0</v>
      </c>
      <c r="E12" s="34"/>
      <c r="F12" s="34">
        <v>0</v>
      </c>
      <c r="G12" s="34">
        <v>0</v>
      </c>
      <c r="H12" s="34">
        <v>0</v>
      </c>
      <c r="I12" s="34"/>
      <c r="J12" s="34">
        <v>0</v>
      </c>
      <c r="K12" s="34">
        <v>0</v>
      </c>
      <c r="L12" s="34">
        <v>0</v>
      </c>
      <c r="M12" s="34"/>
      <c r="N12" s="34">
        <v>0</v>
      </c>
      <c r="O12" s="34">
        <v>0</v>
      </c>
      <c r="P12" s="34">
        <v>0</v>
      </c>
      <c r="Q12" s="34"/>
      <c r="R12" s="34">
        <v>0</v>
      </c>
      <c r="S12" s="34">
        <v>0</v>
      </c>
      <c r="T12" s="34">
        <v>0</v>
      </c>
      <c r="U12" s="34"/>
      <c r="V12" s="34">
        <v>0</v>
      </c>
      <c r="W12" s="34">
        <v>0</v>
      </c>
      <c r="X12" s="34">
        <v>0</v>
      </c>
      <c r="Y12" s="34"/>
      <c r="Z12" s="34">
        <v>0</v>
      </c>
      <c r="AA12" s="34">
        <v>0</v>
      </c>
      <c r="AB12" s="34">
        <v>0</v>
      </c>
    </row>
    <row r="13" spans="1:31" s="54" customFormat="1" ht="15" hidden="1" customHeight="1" x14ac:dyDescent="0.25">
      <c r="A13" s="54" t="s">
        <v>48</v>
      </c>
      <c r="B13" s="34">
        <v>0</v>
      </c>
      <c r="C13" s="34">
        <v>0</v>
      </c>
      <c r="D13" s="34">
        <v>0</v>
      </c>
      <c r="E13" s="34"/>
      <c r="F13" s="34">
        <v>0</v>
      </c>
      <c r="G13" s="34">
        <v>0</v>
      </c>
      <c r="H13" s="34">
        <v>0</v>
      </c>
      <c r="I13" s="34"/>
      <c r="J13" s="34">
        <v>0</v>
      </c>
      <c r="K13" s="34">
        <v>0</v>
      </c>
      <c r="L13" s="34">
        <v>0</v>
      </c>
      <c r="M13" s="34"/>
      <c r="N13" s="34">
        <v>0</v>
      </c>
      <c r="O13" s="34">
        <v>0</v>
      </c>
      <c r="P13" s="34">
        <v>0</v>
      </c>
      <c r="Q13" s="34"/>
      <c r="R13" s="34">
        <v>0</v>
      </c>
      <c r="S13" s="34">
        <v>0</v>
      </c>
      <c r="T13" s="34">
        <v>0</v>
      </c>
      <c r="U13" s="34"/>
      <c r="V13" s="34">
        <v>0</v>
      </c>
      <c r="W13" s="34">
        <v>0</v>
      </c>
      <c r="X13" s="34">
        <v>0</v>
      </c>
      <c r="Y13" s="34"/>
      <c r="Z13" s="34">
        <v>0</v>
      </c>
      <c r="AA13" s="34">
        <v>0</v>
      </c>
      <c r="AB13" s="34">
        <v>0</v>
      </c>
    </row>
    <row r="14" spans="1:31" s="54" customFormat="1" ht="15" hidden="1" customHeight="1" x14ac:dyDescent="0.25">
      <c r="A14" s="54" t="s">
        <v>49</v>
      </c>
      <c r="B14" s="34">
        <v>0</v>
      </c>
      <c r="C14" s="34">
        <v>0</v>
      </c>
      <c r="D14" s="34">
        <v>0</v>
      </c>
      <c r="E14" s="34"/>
      <c r="F14" s="34">
        <v>0</v>
      </c>
      <c r="G14" s="34">
        <v>0</v>
      </c>
      <c r="H14" s="34">
        <v>0</v>
      </c>
      <c r="I14" s="34"/>
      <c r="J14" s="34">
        <v>0</v>
      </c>
      <c r="K14" s="34">
        <v>0</v>
      </c>
      <c r="L14" s="34">
        <v>0</v>
      </c>
      <c r="M14" s="34"/>
      <c r="N14" s="34">
        <v>0</v>
      </c>
      <c r="O14" s="34">
        <v>0</v>
      </c>
      <c r="P14" s="34">
        <v>0</v>
      </c>
      <c r="Q14" s="34"/>
      <c r="R14" s="34">
        <v>0</v>
      </c>
      <c r="S14" s="34">
        <v>0</v>
      </c>
      <c r="T14" s="34">
        <v>0</v>
      </c>
      <c r="U14" s="34"/>
      <c r="V14" s="34">
        <v>0</v>
      </c>
      <c r="W14" s="34">
        <v>0</v>
      </c>
      <c r="X14" s="34">
        <v>0</v>
      </c>
      <c r="Y14" s="34"/>
      <c r="Z14" s="34">
        <v>0</v>
      </c>
      <c r="AA14" s="34">
        <v>0</v>
      </c>
      <c r="AB14" s="34">
        <v>0</v>
      </c>
    </row>
    <row r="15" spans="1:31" s="54" customFormat="1" ht="15" hidden="1" customHeight="1" x14ac:dyDescent="0.25">
      <c r="A15" s="54" t="s">
        <v>50</v>
      </c>
      <c r="B15" s="34">
        <v>0</v>
      </c>
      <c r="C15" s="34">
        <v>0</v>
      </c>
      <c r="D15" s="34">
        <v>0</v>
      </c>
      <c r="E15" s="34"/>
      <c r="F15" s="34">
        <v>0</v>
      </c>
      <c r="G15" s="34">
        <v>0</v>
      </c>
      <c r="H15" s="34">
        <v>0</v>
      </c>
      <c r="I15" s="34"/>
      <c r="J15" s="34">
        <v>0</v>
      </c>
      <c r="K15" s="34">
        <v>0</v>
      </c>
      <c r="L15" s="34">
        <v>0</v>
      </c>
      <c r="M15" s="34"/>
      <c r="N15" s="34">
        <v>0</v>
      </c>
      <c r="O15" s="34">
        <v>0</v>
      </c>
      <c r="P15" s="34">
        <v>0</v>
      </c>
      <c r="Q15" s="34"/>
      <c r="R15" s="34">
        <v>0</v>
      </c>
      <c r="S15" s="34">
        <v>0</v>
      </c>
      <c r="T15" s="34">
        <v>0</v>
      </c>
      <c r="U15" s="34"/>
      <c r="V15" s="34">
        <v>0</v>
      </c>
      <c r="W15" s="34">
        <v>0</v>
      </c>
      <c r="X15" s="34">
        <v>0</v>
      </c>
      <c r="Y15" s="34"/>
      <c r="Z15" s="34">
        <v>0</v>
      </c>
      <c r="AA15" s="34">
        <v>0</v>
      </c>
      <c r="AB15" s="34">
        <v>0</v>
      </c>
    </row>
    <row r="16" spans="1:31" s="54" customFormat="1" ht="15" hidden="1" customHeight="1" x14ac:dyDescent="0.25">
      <c r="A16" s="54" t="s">
        <v>51</v>
      </c>
      <c r="B16" s="34">
        <v>0</v>
      </c>
      <c r="C16" s="34">
        <v>0</v>
      </c>
      <c r="D16" s="34">
        <v>0</v>
      </c>
      <c r="E16" s="34"/>
      <c r="F16" s="34">
        <v>0</v>
      </c>
      <c r="G16" s="34">
        <v>0</v>
      </c>
      <c r="H16" s="34">
        <v>0</v>
      </c>
      <c r="I16" s="34"/>
      <c r="J16" s="34">
        <v>0</v>
      </c>
      <c r="K16" s="34">
        <v>0</v>
      </c>
      <c r="L16" s="34">
        <v>0</v>
      </c>
      <c r="M16" s="34"/>
      <c r="N16" s="34">
        <v>0</v>
      </c>
      <c r="O16" s="34">
        <v>0</v>
      </c>
      <c r="P16" s="34">
        <v>0</v>
      </c>
      <c r="Q16" s="34"/>
      <c r="R16" s="34">
        <v>0</v>
      </c>
      <c r="S16" s="34">
        <v>0</v>
      </c>
      <c r="T16" s="34">
        <v>0</v>
      </c>
      <c r="U16" s="34"/>
      <c r="V16" s="34">
        <v>0</v>
      </c>
      <c r="W16" s="34">
        <v>0</v>
      </c>
      <c r="X16" s="34">
        <v>0</v>
      </c>
      <c r="Y16" s="34"/>
      <c r="Z16" s="34">
        <v>0</v>
      </c>
      <c r="AA16" s="34">
        <v>0</v>
      </c>
      <c r="AB16" s="34">
        <v>0</v>
      </c>
    </row>
    <row r="17" spans="1:28" s="54" customFormat="1" ht="15" hidden="1" customHeight="1" x14ac:dyDescent="0.25">
      <c r="A17" s="54" t="s">
        <v>52</v>
      </c>
      <c r="B17" s="34">
        <v>0</v>
      </c>
      <c r="C17" s="34">
        <v>0</v>
      </c>
      <c r="D17" s="34">
        <v>0</v>
      </c>
      <c r="E17" s="34"/>
      <c r="F17" s="34">
        <v>0</v>
      </c>
      <c r="G17" s="34">
        <v>0</v>
      </c>
      <c r="H17" s="34">
        <v>0</v>
      </c>
      <c r="I17" s="34"/>
      <c r="J17" s="34">
        <v>0</v>
      </c>
      <c r="K17" s="34">
        <v>0</v>
      </c>
      <c r="L17" s="34">
        <v>0</v>
      </c>
      <c r="M17" s="34"/>
      <c r="N17" s="34">
        <v>0</v>
      </c>
      <c r="O17" s="34">
        <v>0</v>
      </c>
      <c r="P17" s="34">
        <v>0</v>
      </c>
      <c r="Q17" s="34"/>
      <c r="R17" s="34">
        <v>0</v>
      </c>
      <c r="S17" s="34">
        <v>0</v>
      </c>
      <c r="T17" s="34">
        <v>0</v>
      </c>
      <c r="U17" s="34"/>
      <c r="V17" s="34">
        <v>0</v>
      </c>
      <c r="W17" s="34">
        <v>0</v>
      </c>
      <c r="X17" s="34">
        <v>0</v>
      </c>
      <c r="Y17" s="34"/>
      <c r="Z17" s="34">
        <v>0</v>
      </c>
      <c r="AA17" s="34">
        <v>0</v>
      </c>
      <c r="AB17" s="34">
        <v>0</v>
      </c>
    </row>
    <row r="18" spans="1:28" s="54" customFormat="1" ht="15" hidden="1" customHeight="1" x14ac:dyDescent="0.25">
      <c r="A18" s="54" t="s">
        <v>53</v>
      </c>
      <c r="B18" s="34">
        <v>0</v>
      </c>
      <c r="C18" s="34">
        <v>0</v>
      </c>
      <c r="D18" s="34">
        <v>0</v>
      </c>
      <c r="E18" s="34"/>
      <c r="F18" s="34">
        <v>0</v>
      </c>
      <c r="G18" s="34">
        <v>0</v>
      </c>
      <c r="H18" s="34">
        <v>0</v>
      </c>
      <c r="I18" s="34"/>
      <c r="J18" s="34">
        <v>0</v>
      </c>
      <c r="K18" s="34">
        <v>0</v>
      </c>
      <c r="L18" s="34">
        <v>0</v>
      </c>
      <c r="M18" s="34"/>
      <c r="N18" s="34">
        <v>0</v>
      </c>
      <c r="O18" s="34">
        <v>0</v>
      </c>
      <c r="P18" s="34">
        <v>0</v>
      </c>
      <c r="Q18" s="34"/>
      <c r="R18" s="34">
        <v>0</v>
      </c>
      <c r="S18" s="34">
        <v>0</v>
      </c>
      <c r="T18" s="34">
        <v>0</v>
      </c>
      <c r="U18" s="34"/>
      <c r="V18" s="34">
        <v>0</v>
      </c>
      <c r="W18" s="34">
        <v>0</v>
      </c>
      <c r="X18" s="34">
        <v>0</v>
      </c>
      <c r="Y18" s="34"/>
      <c r="Z18" s="34">
        <v>0</v>
      </c>
      <c r="AA18" s="34">
        <v>0</v>
      </c>
      <c r="AB18" s="34">
        <v>0</v>
      </c>
    </row>
    <row r="19" spans="1:28" s="54" customFormat="1" ht="15" hidden="1" customHeight="1" x14ac:dyDescent="0.25">
      <c r="A19" s="54" t="s">
        <v>54</v>
      </c>
      <c r="B19" s="34">
        <v>0</v>
      </c>
      <c r="C19" s="34">
        <v>0</v>
      </c>
      <c r="D19" s="34">
        <v>0</v>
      </c>
      <c r="E19" s="34"/>
      <c r="F19" s="34">
        <v>0</v>
      </c>
      <c r="G19" s="34">
        <v>0</v>
      </c>
      <c r="H19" s="34">
        <v>0</v>
      </c>
      <c r="I19" s="34"/>
      <c r="J19" s="34">
        <v>0</v>
      </c>
      <c r="K19" s="34">
        <v>0</v>
      </c>
      <c r="L19" s="34">
        <v>0</v>
      </c>
      <c r="M19" s="34"/>
      <c r="N19" s="34">
        <v>0</v>
      </c>
      <c r="O19" s="34">
        <v>0</v>
      </c>
      <c r="P19" s="34">
        <v>0</v>
      </c>
      <c r="Q19" s="34"/>
      <c r="R19" s="34">
        <v>0</v>
      </c>
      <c r="S19" s="34">
        <v>0</v>
      </c>
      <c r="T19" s="34">
        <v>0</v>
      </c>
      <c r="U19" s="34"/>
      <c r="V19" s="34">
        <v>0</v>
      </c>
      <c r="W19" s="34">
        <v>0</v>
      </c>
      <c r="X19" s="34">
        <v>0</v>
      </c>
      <c r="Y19" s="34"/>
      <c r="Z19" s="34">
        <v>0</v>
      </c>
      <c r="AA19" s="34">
        <v>0</v>
      </c>
      <c r="AB19" s="34">
        <v>0</v>
      </c>
    </row>
    <row r="20" spans="1:28" s="54" customFormat="1" ht="15" hidden="1" customHeight="1" x14ac:dyDescent="0.25">
      <c r="A20" s="54" t="s">
        <v>55</v>
      </c>
      <c r="B20" s="34">
        <v>0</v>
      </c>
      <c r="C20" s="34">
        <v>0</v>
      </c>
      <c r="D20" s="34">
        <v>0</v>
      </c>
      <c r="E20" s="34"/>
      <c r="F20" s="34">
        <v>0</v>
      </c>
      <c r="G20" s="34">
        <v>0</v>
      </c>
      <c r="H20" s="34">
        <v>0</v>
      </c>
      <c r="I20" s="34"/>
      <c r="J20" s="34">
        <v>0</v>
      </c>
      <c r="K20" s="34">
        <v>0</v>
      </c>
      <c r="L20" s="34">
        <v>0</v>
      </c>
      <c r="M20" s="34"/>
      <c r="N20" s="34">
        <v>0</v>
      </c>
      <c r="O20" s="34">
        <v>0</v>
      </c>
      <c r="P20" s="34">
        <v>0</v>
      </c>
      <c r="Q20" s="34"/>
      <c r="R20" s="34">
        <v>0</v>
      </c>
      <c r="S20" s="34">
        <v>0</v>
      </c>
      <c r="T20" s="34">
        <v>0</v>
      </c>
      <c r="U20" s="34"/>
      <c r="V20" s="34">
        <v>0</v>
      </c>
      <c r="W20" s="34">
        <v>0</v>
      </c>
      <c r="X20" s="34">
        <v>0</v>
      </c>
      <c r="Y20" s="34"/>
      <c r="Z20" s="34">
        <v>0</v>
      </c>
      <c r="AA20" s="34">
        <v>0</v>
      </c>
      <c r="AB20" s="34">
        <v>0</v>
      </c>
    </row>
    <row r="21" spans="1:28" s="54" customFormat="1" ht="15" hidden="1" customHeight="1" x14ac:dyDescent="0.25">
      <c r="A21" s="54" t="s">
        <v>56</v>
      </c>
      <c r="B21" s="34">
        <v>0</v>
      </c>
      <c r="C21" s="34">
        <v>0</v>
      </c>
      <c r="D21" s="34">
        <v>0</v>
      </c>
      <c r="E21" s="34"/>
      <c r="F21" s="34">
        <v>0</v>
      </c>
      <c r="G21" s="34">
        <v>0</v>
      </c>
      <c r="H21" s="34">
        <v>0</v>
      </c>
      <c r="I21" s="34"/>
      <c r="J21" s="34">
        <v>0</v>
      </c>
      <c r="K21" s="34">
        <v>0</v>
      </c>
      <c r="L21" s="34">
        <v>0</v>
      </c>
      <c r="M21" s="34"/>
      <c r="N21" s="34">
        <v>0</v>
      </c>
      <c r="O21" s="34">
        <v>0</v>
      </c>
      <c r="P21" s="34">
        <v>0</v>
      </c>
      <c r="Q21" s="34"/>
      <c r="R21" s="34">
        <v>0</v>
      </c>
      <c r="S21" s="34">
        <v>0</v>
      </c>
      <c r="T21" s="34">
        <v>0</v>
      </c>
      <c r="U21" s="34"/>
      <c r="V21" s="34">
        <v>0</v>
      </c>
      <c r="W21" s="34">
        <v>0</v>
      </c>
      <c r="X21" s="34">
        <v>0</v>
      </c>
      <c r="Y21" s="34"/>
      <c r="Z21" s="34">
        <v>0</v>
      </c>
      <c r="AA21" s="34">
        <v>0</v>
      </c>
      <c r="AB21" s="34">
        <v>0</v>
      </c>
    </row>
    <row r="22" spans="1:28" s="54" customFormat="1" ht="15" hidden="1" customHeight="1" x14ac:dyDescent="0.25">
      <c r="A22" s="54" t="s">
        <v>57</v>
      </c>
      <c r="B22" s="34">
        <v>0</v>
      </c>
      <c r="C22" s="34">
        <v>0</v>
      </c>
      <c r="D22" s="34">
        <v>0</v>
      </c>
      <c r="E22" s="34"/>
      <c r="F22" s="34">
        <v>0</v>
      </c>
      <c r="G22" s="34">
        <v>0</v>
      </c>
      <c r="H22" s="34">
        <v>0</v>
      </c>
      <c r="I22" s="34"/>
      <c r="J22" s="34">
        <v>0</v>
      </c>
      <c r="K22" s="34">
        <v>0</v>
      </c>
      <c r="L22" s="34">
        <v>0</v>
      </c>
      <c r="M22" s="34"/>
      <c r="N22" s="34">
        <v>0</v>
      </c>
      <c r="O22" s="34">
        <v>0</v>
      </c>
      <c r="P22" s="34">
        <v>0</v>
      </c>
      <c r="Q22" s="34"/>
      <c r="R22" s="34">
        <v>0</v>
      </c>
      <c r="S22" s="34">
        <v>0</v>
      </c>
      <c r="T22" s="34">
        <v>0</v>
      </c>
      <c r="U22" s="34"/>
      <c r="V22" s="34">
        <v>0</v>
      </c>
      <c r="W22" s="34">
        <v>0</v>
      </c>
      <c r="X22" s="34">
        <v>0</v>
      </c>
      <c r="Y22" s="34"/>
      <c r="Z22" s="34">
        <v>0</v>
      </c>
      <c r="AA22" s="34">
        <v>0</v>
      </c>
      <c r="AB22" s="34">
        <v>0</v>
      </c>
    </row>
    <row r="23" spans="1:28" s="54" customFormat="1" ht="15" customHeight="1" x14ac:dyDescent="0.25">
      <c r="A23" s="79" t="s">
        <v>58</v>
      </c>
      <c r="B23" s="34">
        <v>29</v>
      </c>
      <c r="C23" s="34">
        <v>12</v>
      </c>
      <c r="D23" s="34">
        <v>17</v>
      </c>
      <c r="E23" s="34"/>
      <c r="F23" s="34">
        <v>7</v>
      </c>
      <c r="G23" s="34">
        <v>4</v>
      </c>
      <c r="H23" s="34">
        <v>3</v>
      </c>
      <c r="I23" s="34"/>
      <c r="J23" s="34">
        <v>3</v>
      </c>
      <c r="K23" s="34">
        <v>0</v>
      </c>
      <c r="L23" s="34">
        <v>3</v>
      </c>
      <c r="M23" s="34"/>
      <c r="N23" s="34">
        <v>4</v>
      </c>
      <c r="O23" s="34">
        <v>2</v>
      </c>
      <c r="P23" s="34">
        <v>2</v>
      </c>
      <c r="Q23" s="34"/>
      <c r="R23" s="34">
        <v>15</v>
      </c>
      <c r="S23" s="34">
        <v>6</v>
      </c>
      <c r="T23" s="34">
        <v>9</v>
      </c>
      <c r="U23" s="34"/>
      <c r="V23" s="34">
        <v>0</v>
      </c>
      <c r="W23" s="34">
        <v>0</v>
      </c>
      <c r="X23" s="34">
        <v>0</v>
      </c>
      <c r="Y23" s="34"/>
      <c r="Z23" s="34">
        <v>0</v>
      </c>
      <c r="AA23" s="34">
        <v>0</v>
      </c>
      <c r="AB23" s="34">
        <v>0</v>
      </c>
    </row>
    <row r="24" spans="1:28" s="54" customFormat="1" ht="15" hidden="1" customHeight="1" x14ac:dyDescent="0.25">
      <c r="A24" s="54" t="s">
        <v>59</v>
      </c>
      <c r="B24" s="34">
        <v>0</v>
      </c>
      <c r="C24" s="34">
        <v>0</v>
      </c>
      <c r="D24" s="34">
        <v>0</v>
      </c>
      <c r="E24" s="34"/>
      <c r="F24" s="34">
        <v>0</v>
      </c>
      <c r="G24" s="34">
        <v>0</v>
      </c>
      <c r="H24" s="34">
        <v>0</v>
      </c>
      <c r="I24" s="34"/>
      <c r="J24" s="34">
        <v>0</v>
      </c>
      <c r="K24" s="34">
        <v>0</v>
      </c>
      <c r="L24" s="34">
        <v>0</v>
      </c>
      <c r="M24" s="34"/>
      <c r="N24" s="34">
        <v>0</v>
      </c>
      <c r="O24" s="34">
        <v>0</v>
      </c>
      <c r="P24" s="34">
        <v>0</v>
      </c>
      <c r="Q24" s="34"/>
      <c r="R24" s="34">
        <v>0</v>
      </c>
      <c r="S24" s="34">
        <v>0</v>
      </c>
      <c r="T24" s="34">
        <v>0</v>
      </c>
      <c r="U24" s="34"/>
      <c r="V24" s="34">
        <v>0</v>
      </c>
      <c r="W24" s="34">
        <v>0</v>
      </c>
      <c r="X24" s="34">
        <v>0</v>
      </c>
      <c r="Y24" s="34"/>
      <c r="Z24" s="34">
        <v>0</v>
      </c>
      <c r="AA24" s="34">
        <v>0</v>
      </c>
      <c r="AB24" s="34">
        <v>0</v>
      </c>
    </row>
    <row r="25" spans="1:28" s="54" customFormat="1" ht="15" hidden="1" customHeight="1" x14ac:dyDescent="0.25">
      <c r="A25" s="54" t="s">
        <v>60</v>
      </c>
      <c r="B25" s="34">
        <v>0</v>
      </c>
      <c r="C25" s="34">
        <v>0</v>
      </c>
      <c r="D25" s="34">
        <v>0</v>
      </c>
      <c r="E25" s="34"/>
      <c r="F25" s="34">
        <v>0</v>
      </c>
      <c r="G25" s="34">
        <v>0</v>
      </c>
      <c r="H25" s="34">
        <v>0</v>
      </c>
      <c r="I25" s="34"/>
      <c r="J25" s="34">
        <v>0</v>
      </c>
      <c r="K25" s="34">
        <v>0</v>
      </c>
      <c r="L25" s="34">
        <v>0</v>
      </c>
      <c r="M25" s="34"/>
      <c r="N25" s="34">
        <v>0</v>
      </c>
      <c r="O25" s="34">
        <v>0</v>
      </c>
      <c r="P25" s="34">
        <v>0</v>
      </c>
      <c r="Q25" s="34"/>
      <c r="R25" s="34">
        <v>0</v>
      </c>
      <c r="S25" s="34">
        <v>0</v>
      </c>
      <c r="T25" s="34">
        <v>0</v>
      </c>
      <c r="U25" s="34"/>
      <c r="V25" s="34">
        <v>0</v>
      </c>
      <c r="W25" s="34">
        <v>0</v>
      </c>
      <c r="X25" s="34">
        <v>0</v>
      </c>
      <c r="Y25" s="34"/>
      <c r="Z25" s="34">
        <v>0</v>
      </c>
      <c r="AA25" s="34">
        <v>0</v>
      </c>
      <c r="AB25" s="34">
        <v>0</v>
      </c>
    </row>
    <row r="26" spans="1:28" s="54" customFormat="1" ht="15" hidden="1" customHeight="1" x14ac:dyDescent="0.25">
      <c r="A26" s="54" t="s">
        <v>61</v>
      </c>
      <c r="B26" s="34">
        <v>0</v>
      </c>
      <c r="C26" s="34">
        <v>0</v>
      </c>
      <c r="D26" s="34">
        <v>0</v>
      </c>
      <c r="E26" s="34"/>
      <c r="F26" s="34">
        <v>0</v>
      </c>
      <c r="G26" s="34">
        <v>0</v>
      </c>
      <c r="H26" s="34">
        <v>0</v>
      </c>
      <c r="I26" s="34"/>
      <c r="J26" s="34">
        <v>0</v>
      </c>
      <c r="K26" s="34">
        <v>0</v>
      </c>
      <c r="L26" s="34">
        <v>0</v>
      </c>
      <c r="M26" s="34"/>
      <c r="N26" s="34">
        <v>0</v>
      </c>
      <c r="O26" s="34">
        <v>0</v>
      </c>
      <c r="P26" s="34">
        <v>0</v>
      </c>
      <c r="Q26" s="34"/>
      <c r="R26" s="34">
        <v>0</v>
      </c>
      <c r="S26" s="34">
        <v>0</v>
      </c>
      <c r="T26" s="34">
        <v>0</v>
      </c>
      <c r="U26" s="34"/>
      <c r="V26" s="34">
        <v>0</v>
      </c>
      <c r="W26" s="34">
        <v>0</v>
      </c>
      <c r="X26" s="34">
        <v>0</v>
      </c>
      <c r="Y26" s="34"/>
      <c r="Z26" s="34">
        <v>0</v>
      </c>
      <c r="AA26" s="34">
        <v>0</v>
      </c>
      <c r="AB26" s="34">
        <v>0</v>
      </c>
    </row>
    <row r="27" spans="1:28" s="54" customFormat="1" ht="15" hidden="1" customHeight="1" x14ac:dyDescent="0.25">
      <c r="A27" s="54" t="s">
        <v>62</v>
      </c>
      <c r="B27" s="34">
        <v>0</v>
      </c>
      <c r="C27" s="34">
        <v>0</v>
      </c>
      <c r="D27" s="34">
        <v>0</v>
      </c>
      <c r="E27" s="34"/>
      <c r="F27" s="34">
        <v>0</v>
      </c>
      <c r="G27" s="34">
        <v>0</v>
      </c>
      <c r="H27" s="34">
        <v>0</v>
      </c>
      <c r="I27" s="34"/>
      <c r="J27" s="34">
        <v>0</v>
      </c>
      <c r="K27" s="34">
        <v>0</v>
      </c>
      <c r="L27" s="34">
        <v>0</v>
      </c>
      <c r="M27" s="34"/>
      <c r="N27" s="34">
        <v>0</v>
      </c>
      <c r="O27" s="34">
        <v>0</v>
      </c>
      <c r="P27" s="34">
        <v>0</v>
      </c>
      <c r="Q27" s="34"/>
      <c r="R27" s="34">
        <v>0</v>
      </c>
      <c r="S27" s="34">
        <v>0</v>
      </c>
      <c r="T27" s="34">
        <v>0</v>
      </c>
      <c r="U27" s="34"/>
      <c r="V27" s="34">
        <v>0</v>
      </c>
      <c r="W27" s="34">
        <v>0</v>
      </c>
      <c r="X27" s="34">
        <v>0</v>
      </c>
      <c r="Y27" s="34"/>
      <c r="Z27" s="34">
        <v>0</v>
      </c>
      <c r="AA27" s="34">
        <v>0</v>
      </c>
      <c r="AB27" s="34">
        <v>0</v>
      </c>
    </row>
    <row r="28" spans="1:28" s="54" customFormat="1" ht="15" hidden="1" customHeight="1" x14ac:dyDescent="0.25">
      <c r="A28" s="54" t="s">
        <v>63</v>
      </c>
      <c r="B28" s="34">
        <v>0</v>
      </c>
      <c r="C28" s="34">
        <v>0</v>
      </c>
      <c r="D28" s="34">
        <v>0</v>
      </c>
      <c r="E28" s="34"/>
      <c r="F28" s="34">
        <v>0</v>
      </c>
      <c r="G28" s="34">
        <v>0</v>
      </c>
      <c r="H28" s="34">
        <v>0</v>
      </c>
      <c r="I28" s="34"/>
      <c r="J28" s="34">
        <v>0</v>
      </c>
      <c r="K28" s="34">
        <v>0</v>
      </c>
      <c r="L28" s="34">
        <v>0</v>
      </c>
      <c r="M28" s="34"/>
      <c r="N28" s="34">
        <v>0</v>
      </c>
      <c r="O28" s="34">
        <v>0</v>
      </c>
      <c r="P28" s="34">
        <v>0</v>
      </c>
      <c r="Q28" s="34"/>
      <c r="R28" s="34">
        <v>0</v>
      </c>
      <c r="S28" s="34">
        <v>0</v>
      </c>
      <c r="T28" s="34">
        <v>0</v>
      </c>
      <c r="U28" s="34"/>
      <c r="V28" s="34">
        <v>0</v>
      </c>
      <c r="W28" s="34">
        <v>0</v>
      </c>
      <c r="X28" s="34">
        <v>0</v>
      </c>
      <c r="Y28" s="34"/>
      <c r="Z28" s="34">
        <v>0</v>
      </c>
      <c r="AA28" s="34">
        <v>0</v>
      </c>
      <c r="AB28" s="34">
        <v>0</v>
      </c>
    </row>
    <row r="29" spans="1:28" s="54" customFormat="1" ht="15" hidden="1" customHeight="1" x14ac:dyDescent="0.25">
      <c r="A29" s="54" t="s">
        <v>64</v>
      </c>
      <c r="B29" s="34">
        <v>0</v>
      </c>
      <c r="C29" s="34">
        <v>0</v>
      </c>
      <c r="D29" s="34">
        <v>0</v>
      </c>
      <c r="E29" s="34"/>
      <c r="F29" s="34">
        <v>0</v>
      </c>
      <c r="G29" s="34">
        <v>0</v>
      </c>
      <c r="H29" s="34">
        <v>0</v>
      </c>
      <c r="I29" s="34"/>
      <c r="J29" s="34">
        <v>0</v>
      </c>
      <c r="K29" s="34">
        <v>0</v>
      </c>
      <c r="L29" s="34">
        <v>0</v>
      </c>
      <c r="M29" s="34"/>
      <c r="N29" s="34">
        <v>0</v>
      </c>
      <c r="O29" s="34">
        <v>0</v>
      </c>
      <c r="P29" s="34">
        <v>0</v>
      </c>
      <c r="Q29" s="34"/>
      <c r="R29" s="34">
        <v>0</v>
      </c>
      <c r="S29" s="34">
        <v>0</v>
      </c>
      <c r="T29" s="34">
        <v>0</v>
      </c>
      <c r="U29" s="34"/>
      <c r="V29" s="34">
        <v>0</v>
      </c>
      <c r="W29" s="34">
        <v>0</v>
      </c>
      <c r="X29" s="34">
        <v>0</v>
      </c>
      <c r="Y29" s="34"/>
      <c r="Z29" s="34">
        <v>0</v>
      </c>
      <c r="AA29" s="34">
        <v>0</v>
      </c>
      <c r="AB29" s="34">
        <v>0</v>
      </c>
    </row>
    <row r="30" spans="1:28" s="54" customFormat="1" ht="15" hidden="1" customHeight="1" x14ac:dyDescent="0.25">
      <c r="A30" s="54" t="s">
        <v>65</v>
      </c>
      <c r="B30" s="34">
        <v>0</v>
      </c>
      <c r="C30" s="34">
        <v>0</v>
      </c>
      <c r="D30" s="34">
        <v>0</v>
      </c>
      <c r="E30" s="34"/>
      <c r="F30" s="34">
        <v>0</v>
      </c>
      <c r="G30" s="34">
        <v>0</v>
      </c>
      <c r="H30" s="34">
        <v>0</v>
      </c>
      <c r="I30" s="34"/>
      <c r="J30" s="34">
        <v>0</v>
      </c>
      <c r="K30" s="34">
        <v>0</v>
      </c>
      <c r="L30" s="34">
        <v>0</v>
      </c>
      <c r="M30" s="34"/>
      <c r="N30" s="34">
        <v>0</v>
      </c>
      <c r="O30" s="34">
        <v>0</v>
      </c>
      <c r="P30" s="34">
        <v>0</v>
      </c>
      <c r="Q30" s="34"/>
      <c r="R30" s="34">
        <v>0</v>
      </c>
      <c r="S30" s="34">
        <v>0</v>
      </c>
      <c r="T30" s="34">
        <v>0</v>
      </c>
      <c r="U30" s="34"/>
      <c r="V30" s="34">
        <v>0</v>
      </c>
      <c r="W30" s="34">
        <v>0</v>
      </c>
      <c r="X30" s="34">
        <v>0</v>
      </c>
      <c r="Y30" s="34"/>
      <c r="Z30" s="34">
        <v>0</v>
      </c>
      <c r="AA30" s="34">
        <v>0</v>
      </c>
      <c r="AB30" s="34">
        <v>0</v>
      </c>
    </row>
    <row r="31" spans="1:28" s="54" customFormat="1" ht="15" hidden="1" customHeight="1" x14ac:dyDescent="0.25">
      <c r="A31" s="54" t="s">
        <v>66</v>
      </c>
      <c r="B31" s="34">
        <v>0</v>
      </c>
      <c r="C31" s="34">
        <v>0</v>
      </c>
      <c r="D31" s="34">
        <v>0</v>
      </c>
      <c r="E31" s="34"/>
      <c r="F31" s="34">
        <v>0</v>
      </c>
      <c r="G31" s="34">
        <v>0</v>
      </c>
      <c r="H31" s="34">
        <v>0</v>
      </c>
      <c r="I31" s="34"/>
      <c r="J31" s="34">
        <v>0</v>
      </c>
      <c r="K31" s="34">
        <v>0</v>
      </c>
      <c r="L31" s="34">
        <v>0</v>
      </c>
      <c r="M31" s="34"/>
      <c r="N31" s="34">
        <v>0</v>
      </c>
      <c r="O31" s="34">
        <v>0</v>
      </c>
      <c r="P31" s="34">
        <v>0</v>
      </c>
      <c r="Q31" s="34"/>
      <c r="R31" s="34">
        <v>0</v>
      </c>
      <c r="S31" s="34">
        <v>0</v>
      </c>
      <c r="T31" s="34">
        <v>0</v>
      </c>
      <c r="U31" s="34"/>
      <c r="V31" s="34">
        <v>0</v>
      </c>
      <c r="W31" s="34">
        <v>0</v>
      </c>
      <c r="X31" s="34">
        <v>0</v>
      </c>
      <c r="Y31" s="34"/>
      <c r="Z31" s="34">
        <v>0</v>
      </c>
      <c r="AA31" s="34">
        <v>0</v>
      </c>
      <c r="AB31" s="34">
        <v>0</v>
      </c>
    </row>
    <row r="32" spans="1:28" s="54" customFormat="1" ht="15" hidden="1" customHeight="1" x14ac:dyDescent="0.25">
      <c r="A32" s="54" t="s">
        <v>67</v>
      </c>
      <c r="B32" s="34">
        <v>0</v>
      </c>
      <c r="C32" s="34">
        <v>0</v>
      </c>
      <c r="D32" s="34">
        <v>0</v>
      </c>
      <c r="E32" s="34"/>
      <c r="F32" s="34">
        <v>0</v>
      </c>
      <c r="G32" s="34">
        <v>0</v>
      </c>
      <c r="H32" s="34">
        <v>0</v>
      </c>
      <c r="I32" s="34"/>
      <c r="J32" s="34">
        <v>0</v>
      </c>
      <c r="K32" s="34">
        <v>0</v>
      </c>
      <c r="L32" s="34">
        <v>0</v>
      </c>
      <c r="M32" s="34"/>
      <c r="N32" s="34">
        <v>0</v>
      </c>
      <c r="O32" s="34">
        <v>0</v>
      </c>
      <c r="P32" s="34">
        <v>0</v>
      </c>
      <c r="Q32" s="34"/>
      <c r="R32" s="34">
        <v>0</v>
      </c>
      <c r="S32" s="34">
        <v>0</v>
      </c>
      <c r="T32" s="34">
        <v>0</v>
      </c>
      <c r="U32" s="34"/>
      <c r="V32" s="34">
        <v>0</v>
      </c>
      <c r="W32" s="34">
        <v>0</v>
      </c>
      <c r="X32" s="34">
        <v>0</v>
      </c>
      <c r="Y32" s="34"/>
      <c r="Z32" s="34">
        <v>0</v>
      </c>
      <c r="AA32" s="34">
        <v>0</v>
      </c>
      <c r="AB32" s="34">
        <v>0</v>
      </c>
    </row>
    <row r="33" spans="1:28" s="54" customFormat="1" ht="15" hidden="1" customHeight="1" x14ac:dyDescent="0.25">
      <c r="A33" s="54" t="s">
        <v>68</v>
      </c>
      <c r="B33" s="34">
        <v>0</v>
      </c>
      <c r="C33" s="34">
        <v>0</v>
      </c>
      <c r="D33" s="34">
        <v>0</v>
      </c>
      <c r="E33" s="34"/>
      <c r="F33" s="34">
        <v>0</v>
      </c>
      <c r="G33" s="34">
        <v>0</v>
      </c>
      <c r="H33" s="34">
        <v>0</v>
      </c>
      <c r="I33" s="34"/>
      <c r="J33" s="34">
        <v>0</v>
      </c>
      <c r="K33" s="34">
        <v>0</v>
      </c>
      <c r="L33" s="34">
        <v>0</v>
      </c>
      <c r="M33" s="34"/>
      <c r="N33" s="34">
        <v>0</v>
      </c>
      <c r="O33" s="34">
        <v>0</v>
      </c>
      <c r="P33" s="34">
        <v>0</v>
      </c>
      <c r="Q33" s="34"/>
      <c r="R33" s="34">
        <v>0</v>
      </c>
      <c r="S33" s="34">
        <v>0</v>
      </c>
      <c r="T33" s="34">
        <v>0</v>
      </c>
      <c r="U33" s="34"/>
      <c r="V33" s="34">
        <v>0</v>
      </c>
      <c r="W33" s="34">
        <v>0</v>
      </c>
      <c r="X33" s="34">
        <v>0</v>
      </c>
      <c r="Y33" s="34"/>
      <c r="Z33" s="34">
        <v>0</v>
      </c>
      <c r="AA33" s="34">
        <v>0</v>
      </c>
      <c r="AB33" s="34">
        <v>0</v>
      </c>
    </row>
    <row r="34" spans="1:28" s="54" customFormat="1" ht="15" hidden="1" customHeight="1" x14ac:dyDescent="0.25">
      <c r="A34" s="54" t="s">
        <v>479</v>
      </c>
      <c r="B34" s="34">
        <v>0</v>
      </c>
      <c r="C34" s="34">
        <v>0</v>
      </c>
      <c r="D34" s="34">
        <v>0</v>
      </c>
      <c r="E34" s="34"/>
      <c r="F34" s="34">
        <v>0</v>
      </c>
      <c r="G34" s="34">
        <v>0</v>
      </c>
      <c r="H34" s="34">
        <v>0</v>
      </c>
      <c r="I34" s="34"/>
      <c r="J34" s="34">
        <v>0</v>
      </c>
      <c r="K34" s="34">
        <v>0</v>
      </c>
      <c r="L34" s="34">
        <v>0</v>
      </c>
      <c r="M34" s="34"/>
      <c r="N34" s="34">
        <v>0</v>
      </c>
      <c r="O34" s="34">
        <v>0</v>
      </c>
      <c r="P34" s="34">
        <v>0</v>
      </c>
      <c r="Q34" s="34"/>
      <c r="R34" s="34">
        <v>0</v>
      </c>
      <c r="S34" s="34">
        <v>0</v>
      </c>
      <c r="T34" s="34">
        <v>0</v>
      </c>
      <c r="U34" s="34"/>
      <c r="V34" s="34">
        <v>0</v>
      </c>
      <c r="W34" s="34">
        <v>0</v>
      </c>
      <c r="X34" s="34">
        <v>0</v>
      </c>
      <c r="Y34" s="34"/>
      <c r="Z34" s="34">
        <v>0</v>
      </c>
      <c r="AA34" s="34">
        <v>0</v>
      </c>
      <c r="AB34" s="34">
        <v>0</v>
      </c>
    </row>
    <row r="35" spans="1:28" s="54" customFormat="1" ht="15" hidden="1" customHeight="1" x14ac:dyDescent="0.25">
      <c r="A35" s="54" t="s">
        <v>69</v>
      </c>
      <c r="B35" s="34">
        <v>0</v>
      </c>
      <c r="C35" s="34">
        <v>0</v>
      </c>
      <c r="D35" s="34">
        <v>0</v>
      </c>
      <c r="E35" s="34"/>
      <c r="F35" s="34">
        <v>0</v>
      </c>
      <c r="G35" s="34">
        <v>0</v>
      </c>
      <c r="H35" s="34">
        <v>0</v>
      </c>
      <c r="I35" s="34"/>
      <c r="J35" s="34">
        <v>0</v>
      </c>
      <c r="K35" s="34">
        <v>0</v>
      </c>
      <c r="L35" s="34">
        <v>0</v>
      </c>
      <c r="M35" s="34"/>
      <c r="N35" s="34">
        <v>0</v>
      </c>
      <c r="O35" s="34">
        <v>0</v>
      </c>
      <c r="P35" s="34">
        <v>0</v>
      </c>
      <c r="Q35" s="34"/>
      <c r="R35" s="34">
        <v>0</v>
      </c>
      <c r="S35" s="34">
        <v>0</v>
      </c>
      <c r="T35" s="34">
        <v>0</v>
      </c>
      <c r="U35" s="34"/>
      <c r="V35" s="34">
        <v>0</v>
      </c>
      <c r="W35" s="34">
        <v>0</v>
      </c>
      <c r="X35" s="34">
        <v>0</v>
      </c>
      <c r="Y35" s="34"/>
      <c r="Z35" s="34">
        <v>0</v>
      </c>
      <c r="AA35" s="34">
        <v>0</v>
      </c>
      <c r="AB35" s="34">
        <v>0</v>
      </c>
    </row>
    <row r="36" spans="1:28" s="54" customFormat="1" ht="15" hidden="1" customHeight="1" x14ac:dyDescent="0.25">
      <c r="A36" s="54" t="s">
        <v>70</v>
      </c>
      <c r="B36" s="34">
        <v>0</v>
      </c>
      <c r="C36" s="34">
        <v>0</v>
      </c>
      <c r="D36" s="34">
        <v>0</v>
      </c>
      <c r="E36" s="34"/>
      <c r="F36" s="34">
        <v>0</v>
      </c>
      <c r="G36" s="34">
        <v>0</v>
      </c>
      <c r="H36" s="34">
        <v>0</v>
      </c>
      <c r="I36" s="34"/>
      <c r="J36" s="34">
        <v>0</v>
      </c>
      <c r="K36" s="34">
        <v>0</v>
      </c>
      <c r="L36" s="34">
        <v>0</v>
      </c>
      <c r="M36" s="34"/>
      <c r="N36" s="34">
        <v>0</v>
      </c>
      <c r="O36" s="34">
        <v>0</v>
      </c>
      <c r="P36" s="34">
        <v>0</v>
      </c>
      <c r="Q36" s="34"/>
      <c r="R36" s="34">
        <v>0</v>
      </c>
      <c r="S36" s="34">
        <v>0</v>
      </c>
      <c r="T36" s="34">
        <v>0</v>
      </c>
      <c r="U36" s="34"/>
      <c r="V36" s="34">
        <v>0</v>
      </c>
      <c r="W36" s="34">
        <v>0</v>
      </c>
      <c r="X36" s="34">
        <v>0</v>
      </c>
      <c r="Y36" s="34"/>
      <c r="Z36" s="34">
        <v>0</v>
      </c>
      <c r="AA36" s="34">
        <v>0</v>
      </c>
      <c r="AB36" s="34">
        <v>0</v>
      </c>
    </row>
    <row r="37" spans="1:28" s="54" customFormat="1" ht="15" hidden="1" customHeight="1" x14ac:dyDescent="0.25">
      <c r="A37" s="54" t="s">
        <v>71</v>
      </c>
      <c r="B37" s="34">
        <v>0</v>
      </c>
      <c r="C37" s="34">
        <v>0</v>
      </c>
      <c r="D37" s="34">
        <v>0</v>
      </c>
      <c r="E37" s="34"/>
      <c r="F37" s="34">
        <v>0</v>
      </c>
      <c r="G37" s="34">
        <v>0</v>
      </c>
      <c r="H37" s="34">
        <v>0</v>
      </c>
      <c r="I37" s="34"/>
      <c r="J37" s="34">
        <v>0</v>
      </c>
      <c r="K37" s="34">
        <v>0</v>
      </c>
      <c r="L37" s="34">
        <v>0</v>
      </c>
      <c r="M37" s="34"/>
      <c r="N37" s="34">
        <v>0</v>
      </c>
      <c r="O37" s="34">
        <v>0</v>
      </c>
      <c r="P37" s="34">
        <v>0</v>
      </c>
      <c r="Q37" s="34"/>
      <c r="R37" s="34">
        <v>0</v>
      </c>
      <c r="S37" s="34">
        <v>0</v>
      </c>
      <c r="T37" s="34">
        <v>0</v>
      </c>
      <c r="U37" s="34"/>
      <c r="V37" s="34">
        <v>0</v>
      </c>
      <c r="W37" s="34">
        <v>0</v>
      </c>
      <c r="X37" s="34">
        <v>0</v>
      </c>
      <c r="Y37" s="34"/>
      <c r="Z37" s="34">
        <v>0</v>
      </c>
      <c r="AA37" s="34">
        <v>0</v>
      </c>
      <c r="AB37" s="34">
        <v>0</v>
      </c>
    </row>
    <row r="38" spans="1:28" s="54" customFormat="1" ht="15" hidden="1" customHeight="1" x14ac:dyDescent="0.25">
      <c r="A38" s="54" t="s">
        <v>72</v>
      </c>
      <c r="B38" s="34">
        <v>0</v>
      </c>
      <c r="C38" s="34">
        <v>0</v>
      </c>
      <c r="D38" s="34">
        <v>0</v>
      </c>
      <c r="E38" s="34"/>
      <c r="F38" s="34">
        <v>0</v>
      </c>
      <c r="G38" s="34">
        <v>0</v>
      </c>
      <c r="H38" s="34">
        <v>0</v>
      </c>
      <c r="I38" s="34"/>
      <c r="J38" s="34">
        <v>0</v>
      </c>
      <c r="K38" s="34">
        <v>0</v>
      </c>
      <c r="L38" s="34">
        <v>0</v>
      </c>
      <c r="M38" s="34"/>
      <c r="N38" s="34">
        <v>0</v>
      </c>
      <c r="O38" s="34">
        <v>0</v>
      </c>
      <c r="P38" s="34">
        <v>0</v>
      </c>
      <c r="Q38" s="34"/>
      <c r="R38" s="34">
        <v>0</v>
      </c>
      <c r="S38" s="34">
        <v>0</v>
      </c>
      <c r="T38" s="34">
        <v>0</v>
      </c>
      <c r="U38" s="34"/>
      <c r="V38" s="34">
        <v>0</v>
      </c>
      <c r="W38" s="34">
        <v>0</v>
      </c>
      <c r="X38" s="34">
        <v>0</v>
      </c>
      <c r="Y38" s="34"/>
      <c r="Z38" s="34">
        <v>0</v>
      </c>
      <c r="AA38" s="34">
        <v>0</v>
      </c>
      <c r="AB38" s="34">
        <v>0</v>
      </c>
    </row>
    <row r="39" spans="1:28" s="54" customFormat="1" ht="15" customHeight="1" x14ac:dyDescent="0.25">
      <c r="A39" s="264" t="s">
        <v>514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</row>
    <row r="40" spans="1:28" s="54" customFormat="1" ht="15" customHeight="1" x14ac:dyDescent="0.25">
      <c r="A40" s="50" t="s">
        <v>8</v>
      </c>
      <c r="B40" s="194">
        <f>+B10/(B10+'C36'!B9+'C34'!B9)*100</f>
        <v>7.2414189185814812E-3</v>
      </c>
      <c r="C40" s="194">
        <f>+C10/(C10+'C36'!C9+'C34'!C9)*100</f>
        <v>6.099544567338972E-3</v>
      </c>
      <c r="D40" s="194">
        <f>+D10/(D10+'C36'!D9+'C34'!D9)*100</f>
        <v>8.3440497109032192E-3</v>
      </c>
      <c r="E40" s="127"/>
      <c r="F40" s="194">
        <f>+F10/(F10+'C36'!F9+'C34'!F9)*100</f>
        <v>8.985417950297803E-3</v>
      </c>
      <c r="G40" s="194">
        <f>+G10/(G10+'C36'!G9+'C34'!G9)*100</f>
        <v>1.0212157573591361E-2</v>
      </c>
      <c r="H40" s="194">
        <f>+H10/(H10+'C36'!H9+'C34'!H9)*100</f>
        <v>7.7449335226539304E-3</v>
      </c>
      <c r="I40" s="127"/>
      <c r="J40" s="194">
        <f>+J10/(J10+'C36'!J9+'C34'!J9)*100</f>
        <v>3.8075414704725162E-3</v>
      </c>
      <c r="K40" s="194">
        <f>+K10/(K10+'C36'!K9+'C34'!K9)*100</f>
        <v>0</v>
      </c>
      <c r="L40" s="194">
        <f>+L10/(L10+'C36'!L9+'C34'!L9)*100</f>
        <v>7.7469335054874116E-3</v>
      </c>
      <c r="M40" s="127"/>
      <c r="N40" s="194">
        <f>+N10/(N10+'C36'!N9+'C34'!N9)*100</f>
        <v>5.4537521815008726E-3</v>
      </c>
      <c r="O40" s="194">
        <f>+O10/(O10+'C36'!O9+'C34'!O9)*100</f>
        <v>5.455983850287803E-3</v>
      </c>
      <c r="P40" s="194">
        <f>+P10/(P10+'C36'!P9+'C34'!P9)*100</f>
        <v>5.4515223376127783E-3</v>
      </c>
      <c r="Q40" s="127"/>
      <c r="R40" s="194">
        <f>+R10/(R10+'C36'!R9+'C34'!R9)*100</f>
        <v>1.9120702622085685E-2</v>
      </c>
      <c r="S40" s="194">
        <f>+S10/(S10+'C36'!S9+'C34'!S9)*100</f>
        <v>1.5983803079546059E-2</v>
      </c>
      <c r="T40" s="194">
        <f>+T10/(T10+'C36'!T9+'C34'!T9)*100</f>
        <v>2.1998973381242209E-2</v>
      </c>
      <c r="U40" s="127"/>
      <c r="V40" s="194">
        <f>+V10/(V10+'C36'!V9+'C34'!V9)*100</f>
        <v>0</v>
      </c>
      <c r="W40" s="194">
        <f>+W10/(W10+'C36'!W9+'C34'!W9)*100</f>
        <v>0</v>
      </c>
      <c r="X40" s="194">
        <f>+X10/(X10+'C36'!X9+'C34'!X9)*100</f>
        <v>0</v>
      </c>
      <c r="Y40" s="127"/>
      <c r="Z40" s="194">
        <f>+Z10/(Z10+'C36'!Z9+'C34'!Z9)*100</f>
        <v>0</v>
      </c>
      <c r="AA40" s="194">
        <f>+AA10/(AA10+'C36'!AA9+'C34'!AA9)*100</f>
        <v>0</v>
      </c>
      <c r="AB40" s="194">
        <f>+AB10/(AB10+'C36'!AB9+'C34'!AB9)*100</f>
        <v>0</v>
      </c>
    </row>
    <row r="41" spans="1:28" ht="15" hidden="1" customHeight="1" x14ac:dyDescent="0.25">
      <c r="A41" s="53"/>
      <c r="B41" s="116"/>
      <c r="C41" s="116"/>
      <c r="D41" s="116"/>
      <c r="E41" s="55"/>
      <c r="F41" s="116"/>
      <c r="G41" s="116"/>
      <c r="H41" s="116"/>
      <c r="I41" s="55"/>
      <c r="J41" s="116"/>
      <c r="K41" s="116"/>
      <c r="L41" s="116"/>
      <c r="M41" s="55"/>
      <c r="N41" s="116"/>
      <c r="O41" s="116"/>
      <c r="P41" s="116"/>
      <c r="Q41" s="55"/>
      <c r="R41" s="116"/>
      <c r="S41" s="116"/>
      <c r="T41" s="116"/>
      <c r="U41" s="55"/>
      <c r="V41" s="116"/>
      <c r="W41" s="116"/>
      <c r="X41" s="116"/>
      <c r="Y41" s="55"/>
      <c r="Z41" s="116"/>
      <c r="AA41" s="116"/>
      <c r="AB41" s="116"/>
    </row>
    <row r="42" spans="1:28" ht="15" hidden="1" customHeight="1" x14ac:dyDescent="0.25">
      <c r="A42" s="53" t="s">
        <v>47</v>
      </c>
      <c r="B42" s="194">
        <f>+B12/(B12+'C36'!B11+'C34'!B11)*100</f>
        <v>0</v>
      </c>
      <c r="C42" s="194">
        <f>+C12/(C12+'C36'!C11+'C34'!C11)*100</f>
        <v>0</v>
      </c>
      <c r="D42" s="194">
        <f>+D12/(D12+'C36'!D11+'C34'!D11)*100</f>
        <v>0</v>
      </c>
      <c r="E42" s="127"/>
      <c r="F42" s="194">
        <f>+F12/(F12+'C36'!F11+'C34'!F11)*100</f>
        <v>0</v>
      </c>
      <c r="G42" s="194">
        <f>+G12/(G12+'C36'!G11+'C34'!G11)*100</f>
        <v>0</v>
      </c>
      <c r="H42" s="194">
        <f>+H12/(H12+'C36'!H11+'C34'!H11)*100</f>
        <v>0</v>
      </c>
      <c r="I42" s="127"/>
      <c r="J42" s="194">
        <f>+J12/(J12+'C36'!J11+'C34'!J11)*100</f>
        <v>0</v>
      </c>
      <c r="K42" s="194">
        <f>+K12/(K12+'C36'!K11+'C34'!K11)*100</f>
        <v>0</v>
      </c>
      <c r="L42" s="194">
        <f>+L12/(L12+'C36'!L11+'C34'!L11)*100</f>
        <v>0</v>
      </c>
      <c r="M42" s="127"/>
      <c r="N42" s="194">
        <f>+N12/(N12+'C36'!N11+'C34'!N11)*100</f>
        <v>0</v>
      </c>
      <c r="O42" s="194">
        <f>+O12/(O12+'C36'!O11+'C34'!O11)*100</f>
        <v>0</v>
      </c>
      <c r="P42" s="194">
        <f>+P12/(P12+'C36'!P11+'C34'!P11)*100</f>
        <v>0</v>
      </c>
      <c r="Q42" s="127"/>
      <c r="R42" s="194">
        <f>+R12/(R12+'C36'!R11+'C34'!R11)*100</f>
        <v>0</v>
      </c>
      <c r="S42" s="194">
        <f>+S12/(S12+'C36'!S11+'C34'!S11)*100</f>
        <v>0</v>
      </c>
      <c r="T42" s="194">
        <f>+T12/(T12+'C36'!T11+'C34'!T11)*100</f>
        <v>0</v>
      </c>
      <c r="U42" s="127"/>
      <c r="V42" s="194">
        <f>+V12/(V12+'C36'!V11+'C34'!V11)*100</f>
        <v>0</v>
      </c>
      <c r="W42" s="194">
        <f>+W12/(W12+'C36'!W11+'C34'!W11)*100</f>
        <v>0</v>
      </c>
      <c r="X42" s="194">
        <f>+X12/(X12+'C36'!X11+'C34'!X11)*100</f>
        <v>0</v>
      </c>
      <c r="Y42" s="127"/>
      <c r="Z42" s="194">
        <f>+Z12/(Z12+'C36'!Z11+'C34'!Z11)*100</f>
        <v>0</v>
      </c>
      <c r="AA42" s="194">
        <f>+AA12/(AA12+'C36'!AA11+'C34'!AA11)*100</f>
        <v>0</v>
      </c>
      <c r="AB42" s="194">
        <f>+AB12/(AB12+'C36'!AB11+'C34'!AB11)*100</f>
        <v>0</v>
      </c>
    </row>
    <row r="43" spans="1:28" ht="15" hidden="1" customHeight="1" x14ac:dyDescent="0.25">
      <c r="A43" s="53" t="s">
        <v>48</v>
      </c>
      <c r="B43" s="194">
        <f>+B13/(B13+'C36'!B12+'C34'!B12)*100</f>
        <v>0</v>
      </c>
      <c r="C43" s="194">
        <f>+C13/(C13+'C36'!C12+'C34'!C12)*100</f>
        <v>0</v>
      </c>
      <c r="D43" s="194">
        <f>+D13/(D13+'C36'!D12+'C34'!D12)*100</f>
        <v>0</v>
      </c>
      <c r="E43" s="127"/>
      <c r="F43" s="194">
        <f>+F13/(F13+'C36'!F12+'C34'!F12)*100</f>
        <v>0</v>
      </c>
      <c r="G43" s="194">
        <f>+G13/(G13+'C36'!G12+'C34'!G12)*100</f>
        <v>0</v>
      </c>
      <c r="H43" s="194">
        <f>+H13/(H13+'C36'!H12+'C34'!H12)*100</f>
        <v>0</v>
      </c>
      <c r="I43" s="127"/>
      <c r="J43" s="194">
        <f>+J13/(J13+'C36'!J12+'C34'!J12)*100</f>
        <v>0</v>
      </c>
      <c r="K43" s="194">
        <f>+K13/(K13+'C36'!K12+'C34'!K12)*100</f>
        <v>0</v>
      </c>
      <c r="L43" s="194">
        <f>+L13/(L13+'C36'!L12+'C34'!L12)*100</f>
        <v>0</v>
      </c>
      <c r="M43" s="127"/>
      <c r="N43" s="194">
        <f>+N13/(N13+'C36'!N12+'C34'!N12)*100</f>
        <v>0</v>
      </c>
      <c r="O43" s="194">
        <f>+O13/(O13+'C36'!O12+'C34'!O12)*100</f>
        <v>0</v>
      </c>
      <c r="P43" s="194">
        <f>+P13/(P13+'C36'!P12+'C34'!P12)*100</f>
        <v>0</v>
      </c>
      <c r="Q43" s="127"/>
      <c r="R43" s="194">
        <f>+R13/(R13+'C36'!R12+'C34'!R12)*100</f>
        <v>0</v>
      </c>
      <c r="S43" s="194">
        <f>+S13/(S13+'C36'!S12+'C34'!S12)*100</f>
        <v>0</v>
      </c>
      <c r="T43" s="194">
        <f>+T13/(T13+'C36'!T12+'C34'!T12)*100</f>
        <v>0</v>
      </c>
      <c r="U43" s="127"/>
      <c r="V43" s="194">
        <f>+V13/(V13+'C36'!V12+'C34'!V12)*100</f>
        <v>0</v>
      </c>
      <c r="W43" s="194">
        <f>+W13/(W13+'C36'!W12+'C34'!W12)*100</f>
        <v>0</v>
      </c>
      <c r="X43" s="194">
        <f>+X13/(X13+'C36'!X12+'C34'!X12)*100</f>
        <v>0</v>
      </c>
      <c r="Y43" s="127"/>
      <c r="Z43" s="194">
        <f>+Z13/(Z13+'C36'!Z12+'C34'!Z12)*100</f>
        <v>0</v>
      </c>
      <c r="AA43" s="194">
        <f>+AA13/(AA13+'C36'!AA12+'C34'!AA12)*100</f>
        <v>0</v>
      </c>
      <c r="AB43" s="194">
        <f>+AB13/(AB13+'C36'!AB12+'C34'!AB12)*100</f>
        <v>0</v>
      </c>
    </row>
    <row r="44" spans="1:28" ht="15" hidden="1" customHeight="1" x14ac:dyDescent="0.25">
      <c r="A44" s="53" t="s">
        <v>49</v>
      </c>
      <c r="B44" s="194">
        <f>+B14/(B14+'C36'!B13+'C34'!B13)*100</f>
        <v>0</v>
      </c>
      <c r="C44" s="194">
        <f>+C14/(C14+'C36'!C13+'C34'!C13)*100</f>
        <v>0</v>
      </c>
      <c r="D44" s="194">
        <f>+D14/(D14+'C36'!D13+'C34'!D13)*100</f>
        <v>0</v>
      </c>
      <c r="E44" s="127"/>
      <c r="F44" s="194">
        <f>+F14/(F14+'C36'!F13+'C34'!F13)*100</f>
        <v>0</v>
      </c>
      <c r="G44" s="194">
        <f>+G14/(G14+'C36'!G13+'C34'!G13)*100</f>
        <v>0</v>
      </c>
      <c r="H44" s="194">
        <f>+H14/(H14+'C36'!H13+'C34'!H13)*100</f>
        <v>0</v>
      </c>
      <c r="I44" s="127"/>
      <c r="J44" s="194">
        <f>+J14/(J14+'C36'!J13+'C34'!J13)*100</f>
        <v>0</v>
      </c>
      <c r="K44" s="194">
        <f>+K14/(K14+'C36'!K13+'C34'!K13)*100</f>
        <v>0</v>
      </c>
      <c r="L44" s="194">
        <f>+L14/(L14+'C36'!L13+'C34'!L13)*100</f>
        <v>0</v>
      </c>
      <c r="M44" s="127"/>
      <c r="N44" s="194">
        <f>+N14/(N14+'C36'!N13+'C34'!N13)*100</f>
        <v>0</v>
      </c>
      <c r="O44" s="194">
        <f>+O14/(O14+'C36'!O13+'C34'!O13)*100</f>
        <v>0</v>
      </c>
      <c r="P44" s="194">
        <f>+P14/(P14+'C36'!P13+'C34'!P13)*100</f>
        <v>0</v>
      </c>
      <c r="Q44" s="127"/>
      <c r="R44" s="194">
        <f>+R14/(R14+'C36'!R13+'C34'!R13)*100</f>
        <v>0</v>
      </c>
      <c r="S44" s="194">
        <f>+S14/(S14+'C36'!S13+'C34'!S13)*100</f>
        <v>0</v>
      </c>
      <c r="T44" s="194">
        <f>+T14/(T14+'C36'!T13+'C34'!T13)*100</f>
        <v>0</v>
      </c>
      <c r="U44" s="127"/>
      <c r="V44" s="194">
        <f>+V14/(V14+'C36'!V13+'C34'!V13)*100</f>
        <v>0</v>
      </c>
      <c r="W44" s="194">
        <f>+W14/(W14+'C36'!W13+'C34'!W13)*100</f>
        <v>0</v>
      </c>
      <c r="X44" s="194">
        <f>+X14/(X14+'C36'!X13+'C34'!X13)*100</f>
        <v>0</v>
      </c>
      <c r="Y44" s="127"/>
      <c r="Z44" s="194">
        <f>+Z14/(Z14+'C36'!Z13+'C34'!Z13)*100</f>
        <v>0</v>
      </c>
      <c r="AA44" s="194">
        <f>+AA14/(AA14+'C36'!AA13+'C34'!AA13)*100</f>
        <v>0</v>
      </c>
      <c r="AB44" s="194">
        <f>+AB14/(AB14+'C36'!AB13+'C34'!AB13)*100</f>
        <v>0</v>
      </c>
    </row>
    <row r="45" spans="1:28" ht="15" hidden="1" customHeight="1" x14ac:dyDescent="0.25">
      <c r="A45" s="53" t="s">
        <v>50</v>
      </c>
      <c r="B45" s="194">
        <f>+B15/(B15+'C36'!B14+'C34'!B14)*100</f>
        <v>0</v>
      </c>
      <c r="C45" s="194">
        <f>+C15/(C15+'C36'!C14+'C34'!C14)*100</f>
        <v>0</v>
      </c>
      <c r="D45" s="194">
        <f>+D15/(D15+'C36'!D14+'C34'!D14)*100</f>
        <v>0</v>
      </c>
      <c r="E45" s="127"/>
      <c r="F45" s="194">
        <f>+F15/(F15+'C36'!F14+'C34'!F14)*100</f>
        <v>0</v>
      </c>
      <c r="G45" s="194">
        <f>+G15/(G15+'C36'!G14+'C34'!G14)*100</f>
        <v>0</v>
      </c>
      <c r="H45" s="194">
        <f>+H15/(H15+'C36'!H14+'C34'!H14)*100</f>
        <v>0</v>
      </c>
      <c r="I45" s="127"/>
      <c r="J45" s="194">
        <f>+J15/(J15+'C36'!J14+'C34'!J14)*100</f>
        <v>0</v>
      </c>
      <c r="K45" s="194">
        <f>+K15/(K15+'C36'!K14+'C34'!K14)*100</f>
        <v>0</v>
      </c>
      <c r="L45" s="194">
        <f>+L15/(L15+'C36'!L14+'C34'!L14)*100</f>
        <v>0</v>
      </c>
      <c r="M45" s="127"/>
      <c r="N45" s="194">
        <f>+N15/(N15+'C36'!N14+'C34'!N14)*100</f>
        <v>0</v>
      </c>
      <c r="O45" s="194">
        <f>+O15/(O15+'C36'!O14+'C34'!O14)*100</f>
        <v>0</v>
      </c>
      <c r="P45" s="194">
        <f>+P15/(P15+'C36'!P14+'C34'!P14)*100</f>
        <v>0</v>
      </c>
      <c r="Q45" s="127"/>
      <c r="R45" s="194">
        <f>+R15/(R15+'C36'!R14+'C34'!R14)*100</f>
        <v>0</v>
      </c>
      <c r="S45" s="194">
        <f>+S15/(S15+'C36'!S14+'C34'!S14)*100</f>
        <v>0</v>
      </c>
      <c r="T45" s="194">
        <f>+T15/(T15+'C36'!T14+'C34'!T14)*100</f>
        <v>0</v>
      </c>
      <c r="U45" s="127"/>
      <c r="V45" s="194">
        <f>+V15/(V15+'C36'!V14+'C34'!V14)*100</f>
        <v>0</v>
      </c>
      <c r="W45" s="194">
        <f>+W15/(W15+'C36'!W14+'C34'!W14)*100</f>
        <v>0</v>
      </c>
      <c r="X45" s="194">
        <f>+X15/(X15+'C36'!X14+'C34'!X14)*100</f>
        <v>0</v>
      </c>
      <c r="Y45" s="127"/>
      <c r="Z45" s="194">
        <f>+Z15/(Z15+'C36'!Z14+'C34'!Z14)*100</f>
        <v>0</v>
      </c>
      <c r="AA45" s="194">
        <f>+AA15/(AA15+'C36'!AA14+'C34'!AA14)*100</f>
        <v>0</v>
      </c>
      <c r="AB45" s="194">
        <f>+AB15/(AB15+'C36'!AB14+'C34'!AB14)*100</f>
        <v>0</v>
      </c>
    </row>
    <row r="46" spans="1:28" ht="15" hidden="1" customHeight="1" x14ac:dyDescent="0.25">
      <c r="A46" s="53" t="s">
        <v>51</v>
      </c>
      <c r="B46" s="194">
        <f>+B16/(B16+'C36'!B15+'C34'!B15)*100</f>
        <v>0</v>
      </c>
      <c r="C46" s="194">
        <f>+C16/(C16+'C36'!C15+'C34'!C15)*100</f>
        <v>0</v>
      </c>
      <c r="D46" s="194">
        <f>+D16/(D16+'C36'!D15+'C34'!D15)*100</f>
        <v>0</v>
      </c>
      <c r="E46" s="127"/>
      <c r="F46" s="194">
        <f>+F16/(F16+'C36'!F15+'C34'!F15)*100</f>
        <v>0</v>
      </c>
      <c r="G46" s="194">
        <f>+G16/(G16+'C36'!G15+'C34'!G15)*100</f>
        <v>0</v>
      </c>
      <c r="H46" s="194">
        <f>+H16/(H16+'C36'!H15+'C34'!H15)*100</f>
        <v>0</v>
      </c>
      <c r="I46" s="127"/>
      <c r="J46" s="194">
        <f>+J16/(J16+'C36'!J15+'C34'!J15)*100</f>
        <v>0</v>
      </c>
      <c r="K46" s="194">
        <f>+K16/(K16+'C36'!K15+'C34'!K15)*100</f>
        <v>0</v>
      </c>
      <c r="L46" s="194">
        <f>+L16/(L16+'C36'!L15+'C34'!L15)*100</f>
        <v>0</v>
      </c>
      <c r="M46" s="127"/>
      <c r="N46" s="194">
        <f>+N16/(N16+'C36'!N15+'C34'!N15)*100</f>
        <v>0</v>
      </c>
      <c r="O46" s="194">
        <f>+O16/(O16+'C36'!O15+'C34'!O15)*100</f>
        <v>0</v>
      </c>
      <c r="P46" s="194">
        <f>+P16/(P16+'C36'!P15+'C34'!P15)*100</f>
        <v>0</v>
      </c>
      <c r="Q46" s="127"/>
      <c r="R46" s="194">
        <f>+R16/(R16+'C36'!R15+'C34'!R15)*100</f>
        <v>0</v>
      </c>
      <c r="S46" s="194">
        <f>+S16/(S16+'C36'!S15+'C34'!S15)*100</f>
        <v>0</v>
      </c>
      <c r="T46" s="194">
        <f>+T16/(T16+'C36'!T15+'C34'!T15)*100</f>
        <v>0</v>
      </c>
      <c r="U46" s="127"/>
      <c r="V46" s="194">
        <f>+V16/(V16+'C36'!V15+'C34'!V15)*100</f>
        <v>0</v>
      </c>
      <c r="W46" s="194">
        <f>+W16/(W16+'C36'!W15+'C34'!W15)*100</f>
        <v>0</v>
      </c>
      <c r="X46" s="194">
        <f>+X16/(X16+'C36'!X15+'C34'!X15)*100</f>
        <v>0</v>
      </c>
      <c r="Y46" s="127"/>
      <c r="Z46" s="194">
        <f>+Z16/(Z16+'C36'!Z15+'C34'!Z15)*100</f>
        <v>0</v>
      </c>
      <c r="AA46" s="194">
        <f>+AA16/(AA16+'C36'!AA15+'C34'!AA15)*100</f>
        <v>0</v>
      </c>
      <c r="AB46" s="194">
        <f>+AB16/(AB16+'C36'!AB15+'C34'!AB15)*100</f>
        <v>0</v>
      </c>
    </row>
    <row r="47" spans="1:28" ht="15" hidden="1" customHeight="1" x14ac:dyDescent="0.25">
      <c r="A47" s="53" t="s">
        <v>52</v>
      </c>
      <c r="B47" s="194">
        <f>+B17/(B17+'C36'!B16+'C34'!B16)*100</f>
        <v>0</v>
      </c>
      <c r="C47" s="194">
        <f>+C17/(C17+'C36'!C16+'C34'!C16)*100</f>
        <v>0</v>
      </c>
      <c r="D47" s="194">
        <f>+D17/(D17+'C36'!D16+'C34'!D16)*100</f>
        <v>0</v>
      </c>
      <c r="E47" s="127"/>
      <c r="F47" s="194">
        <f>+F17/(F17+'C36'!F16+'C34'!F16)*100</f>
        <v>0</v>
      </c>
      <c r="G47" s="194">
        <f>+G17/(G17+'C36'!G16+'C34'!G16)*100</f>
        <v>0</v>
      </c>
      <c r="H47" s="194">
        <f>+H17/(H17+'C36'!H16+'C34'!H16)*100</f>
        <v>0</v>
      </c>
      <c r="I47" s="127"/>
      <c r="J47" s="194">
        <f>+J17/(J17+'C36'!J16+'C34'!J16)*100</f>
        <v>0</v>
      </c>
      <c r="K47" s="194">
        <f>+K17/(K17+'C36'!K16+'C34'!K16)*100</f>
        <v>0</v>
      </c>
      <c r="L47" s="194">
        <f>+L17/(L17+'C36'!L16+'C34'!L16)*100</f>
        <v>0</v>
      </c>
      <c r="M47" s="127"/>
      <c r="N47" s="194">
        <f>+N17/(N17+'C36'!N16+'C34'!N16)*100</f>
        <v>0</v>
      </c>
      <c r="O47" s="194">
        <f>+O17/(O17+'C36'!O16+'C34'!O16)*100</f>
        <v>0</v>
      </c>
      <c r="P47" s="194">
        <f>+P17/(P17+'C36'!P16+'C34'!P16)*100</f>
        <v>0</v>
      </c>
      <c r="Q47" s="127"/>
      <c r="R47" s="194">
        <f>+R17/(R17+'C36'!R16+'C34'!R16)*100</f>
        <v>0</v>
      </c>
      <c r="S47" s="194">
        <f>+S17/(S17+'C36'!S16+'C34'!S16)*100</f>
        <v>0</v>
      </c>
      <c r="T47" s="194">
        <f>+T17/(T17+'C36'!T16+'C34'!T16)*100</f>
        <v>0</v>
      </c>
      <c r="U47" s="127"/>
      <c r="V47" s="194">
        <f>+V17/(V17+'C36'!V16+'C34'!V16)*100</f>
        <v>0</v>
      </c>
      <c r="W47" s="194">
        <f>+W17/(W17+'C36'!W16+'C34'!W16)*100</f>
        <v>0</v>
      </c>
      <c r="X47" s="194">
        <f>+X17/(X17+'C36'!X16+'C34'!X16)*100</f>
        <v>0</v>
      </c>
      <c r="Y47" s="127"/>
      <c r="Z47" s="194">
        <f>+Z17/(Z17+'C36'!Z16+'C34'!Z16)*100</f>
        <v>0</v>
      </c>
      <c r="AA47" s="194">
        <f>+AA17/(AA17+'C36'!AA16+'C34'!AA16)*100</f>
        <v>0</v>
      </c>
      <c r="AB47" s="194">
        <f>+AB17/(AB17+'C36'!AB16+'C34'!AB16)*100</f>
        <v>0</v>
      </c>
    </row>
    <row r="48" spans="1:28" ht="15" hidden="1" customHeight="1" x14ac:dyDescent="0.25">
      <c r="A48" s="53" t="s">
        <v>53</v>
      </c>
      <c r="B48" s="194">
        <f>+B18/(B18+'C36'!B17+'C34'!B17)*100</f>
        <v>0</v>
      </c>
      <c r="C48" s="194">
        <f>+C18/(C18+'C36'!C17+'C34'!C17)*100</f>
        <v>0</v>
      </c>
      <c r="D48" s="194">
        <f>+D18/(D18+'C36'!D17+'C34'!D17)*100</f>
        <v>0</v>
      </c>
      <c r="E48" s="127"/>
      <c r="F48" s="194">
        <f>+F18/(F18+'C36'!F17+'C34'!F17)*100</f>
        <v>0</v>
      </c>
      <c r="G48" s="194">
        <f>+G18/(G18+'C36'!G17+'C34'!G17)*100</f>
        <v>0</v>
      </c>
      <c r="H48" s="194">
        <f>+H18/(H18+'C36'!H17+'C34'!H17)*100</f>
        <v>0</v>
      </c>
      <c r="I48" s="127"/>
      <c r="J48" s="194">
        <f>+J18/(J18+'C36'!J17+'C34'!J17)*100</f>
        <v>0</v>
      </c>
      <c r="K48" s="194">
        <f>+K18/(K18+'C36'!K17+'C34'!K17)*100</f>
        <v>0</v>
      </c>
      <c r="L48" s="194">
        <f>+L18/(L18+'C36'!L17+'C34'!L17)*100</f>
        <v>0</v>
      </c>
      <c r="M48" s="127"/>
      <c r="N48" s="194">
        <f>+N18/(N18+'C36'!N17+'C34'!N17)*100</f>
        <v>0</v>
      </c>
      <c r="O48" s="194">
        <f>+O18/(O18+'C36'!O17+'C34'!O17)*100</f>
        <v>0</v>
      </c>
      <c r="P48" s="194">
        <f>+P18/(P18+'C36'!P17+'C34'!P17)*100</f>
        <v>0</v>
      </c>
      <c r="Q48" s="127"/>
      <c r="R48" s="194">
        <f>+R18/(R18+'C36'!R17+'C34'!R17)*100</f>
        <v>0</v>
      </c>
      <c r="S48" s="194">
        <f>+S18/(S18+'C36'!S17+'C34'!S17)*100</f>
        <v>0</v>
      </c>
      <c r="T48" s="194">
        <f>+T18/(T18+'C36'!T17+'C34'!T17)*100</f>
        <v>0</v>
      </c>
      <c r="U48" s="127"/>
      <c r="V48" s="194">
        <f>+V18/(V18+'C36'!V17+'C34'!V17)*100</f>
        <v>0</v>
      </c>
      <c r="W48" s="194">
        <f>+W18/(W18+'C36'!W17+'C34'!W17)*100</f>
        <v>0</v>
      </c>
      <c r="X48" s="194">
        <f>+X18/(X18+'C36'!X17+'C34'!X17)*100</f>
        <v>0</v>
      </c>
      <c r="Y48" s="127"/>
      <c r="Z48" s="194">
        <f>+Z18/(Z18+'C36'!Z17+'C34'!Z17)*100</f>
        <v>0</v>
      </c>
      <c r="AA48" s="194">
        <f>+AA18/(AA18+'C36'!AA17+'C34'!AA17)*100</f>
        <v>0</v>
      </c>
      <c r="AB48" s="194">
        <f>+AB18/(AB18+'C36'!AB17+'C34'!AB17)*100</f>
        <v>0</v>
      </c>
    </row>
    <row r="49" spans="1:28" ht="15" hidden="1" customHeight="1" x14ac:dyDescent="0.25">
      <c r="A49" s="53" t="s">
        <v>54</v>
      </c>
      <c r="B49" s="194">
        <f>+B19/(B19+'C36'!B18+'C34'!B18)*100</f>
        <v>0</v>
      </c>
      <c r="C49" s="194">
        <f>+C19/(C19+'C36'!C18+'C34'!C18)*100</f>
        <v>0</v>
      </c>
      <c r="D49" s="194">
        <f>+D19/(D19+'C36'!D18+'C34'!D18)*100</f>
        <v>0</v>
      </c>
      <c r="E49" s="127"/>
      <c r="F49" s="194">
        <f>+F19/(F19+'C36'!F18+'C34'!F18)*100</f>
        <v>0</v>
      </c>
      <c r="G49" s="194">
        <f>+G19/(G19+'C36'!G18+'C34'!G18)*100</f>
        <v>0</v>
      </c>
      <c r="H49" s="194">
        <f>+H19/(H19+'C36'!H18+'C34'!H18)*100</f>
        <v>0</v>
      </c>
      <c r="I49" s="127"/>
      <c r="J49" s="194">
        <f>+J19/(J19+'C36'!J18+'C34'!J18)*100</f>
        <v>0</v>
      </c>
      <c r="K49" s="194">
        <f>+K19/(K19+'C36'!K18+'C34'!K18)*100</f>
        <v>0</v>
      </c>
      <c r="L49" s="194">
        <f>+L19/(L19+'C36'!L18+'C34'!L18)*100</f>
        <v>0</v>
      </c>
      <c r="M49" s="127"/>
      <c r="N49" s="194">
        <f>+N19/(N19+'C36'!N18+'C34'!N18)*100</f>
        <v>0</v>
      </c>
      <c r="O49" s="194">
        <f>+O19/(O19+'C36'!O18+'C34'!O18)*100</f>
        <v>0</v>
      </c>
      <c r="P49" s="194">
        <f>+P19/(P19+'C36'!P18+'C34'!P18)*100</f>
        <v>0</v>
      </c>
      <c r="Q49" s="127"/>
      <c r="R49" s="194">
        <f>+R19/(R19+'C36'!R18+'C34'!R18)*100</f>
        <v>0</v>
      </c>
      <c r="S49" s="194">
        <f>+S19/(S19+'C36'!S18+'C34'!S18)*100</f>
        <v>0</v>
      </c>
      <c r="T49" s="194">
        <f>+T19/(T19+'C36'!T18+'C34'!T18)*100</f>
        <v>0</v>
      </c>
      <c r="U49" s="127"/>
      <c r="V49" s="194">
        <f>+V19/(V19+'C36'!V18+'C34'!V18)*100</f>
        <v>0</v>
      </c>
      <c r="W49" s="194">
        <f>+W19/(W19+'C36'!W18+'C34'!W18)*100</f>
        <v>0</v>
      </c>
      <c r="X49" s="194">
        <f>+X19/(X19+'C36'!X18+'C34'!X18)*100</f>
        <v>0</v>
      </c>
      <c r="Y49" s="127"/>
      <c r="Z49" s="194">
        <f>+Z19/(Z19+'C36'!Z18+'C34'!Z18)*100</f>
        <v>0</v>
      </c>
      <c r="AA49" s="194">
        <f>+AA19/(AA19+'C36'!AA18+'C34'!AA18)*100</f>
        <v>0</v>
      </c>
      <c r="AB49" s="194">
        <f>+AB19/(AB19+'C36'!AB18+'C34'!AB18)*100</f>
        <v>0</v>
      </c>
    </row>
    <row r="50" spans="1:28" ht="15" hidden="1" customHeight="1" x14ac:dyDescent="0.25">
      <c r="A50" s="53" t="s">
        <v>55</v>
      </c>
      <c r="B50" s="194">
        <f>+B20/(B20+'C36'!B19+'C34'!B19)*100</f>
        <v>0</v>
      </c>
      <c r="C50" s="194">
        <f>+C20/(C20+'C36'!C19+'C34'!C19)*100</f>
        <v>0</v>
      </c>
      <c r="D50" s="194">
        <f>+D20/(D20+'C36'!D19+'C34'!D19)*100</f>
        <v>0</v>
      </c>
      <c r="E50" s="127"/>
      <c r="F50" s="194">
        <f>+F20/(F20+'C36'!F19+'C34'!F19)*100</f>
        <v>0</v>
      </c>
      <c r="G50" s="194">
        <f>+G20/(G20+'C36'!G19+'C34'!G19)*100</f>
        <v>0</v>
      </c>
      <c r="H50" s="194">
        <f>+H20/(H20+'C36'!H19+'C34'!H19)*100</f>
        <v>0</v>
      </c>
      <c r="I50" s="127"/>
      <c r="J50" s="194">
        <f>+J20/(J20+'C36'!J19+'C34'!J19)*100</f>
        <v>0</v>
      </c>
      <c r="K50" s="194">
        <f>+K20/(K20+'C36'!K19+'C34'!K19)*100</f>
        <v>0</v>
      </c>
      <c r="L50" s="194">
        <f>+L20/(L20+'C36'!L19+'C34'!L19)*100</f>
        <v>0</v>
      </c>
      <c r="M50" s="127"/>
      <c r="N50" s="194">
        <f>+N20/(N20+'C36'!N19+'C34'!N19)*100</f>
        <v>0</v>
      </c>
      <c r="O50" s="194">
        <f>+O20/(O20+'C36'!O19+'C34'!O19)*100</f>
        <v>0</v>
      </c>
      <c r="P50" s="194">
        <f>+P20/(P20+'C36'!P19+'C34'!P19)*100</f>
        <v>0</v>
      </c>
      <c r="Q50" s="127"/>
      <c r="R50" s="194">
        <f>+R20/(R20+'C36'!R19+'C34'!R19)*100</f>
        <v>0</v>
      </c>
      <c r="S50" s="194">
        <f>+S20/(S20+'C36'!S19+'C34'!S19)*100</f>
        <v>0</v>
      </c>
      <c r="T50" s="194">
        <f>+T20/(T20+'C36'!T19+'C34'!T19)*100</f>
        <v>0</v>
      </c>
      <c r="U50" s="127"/>
      <c r="V50" s="194">
        <f>+V20/(V20+'C36'!V19+'C34'!V19)*100</f>
        <v>0</v>
      </c>
      <c r="W50" s="194">
        <f>+W20/(W20+'C36'!W19+'C34'!W19)*100</f>
        <v>0</v>
      </c>
      <c r="X50" s="194">
        <f>+X20/(X20+'C36'!X19+'C34'!X19)*100</f>
        <v>0</v>
      </c>
      <c r="Y50" s="127"/>
      <c r="Z50" s="194">
        <f>+Z20/(Z20+'C36'!Z19+'C34'!Z19)*100</f>
        <v>0</v>
      </c>
      <c r="AA50" s="194">
        <f>+AA20/(AA20+'C36'!AA19+'C34'!AA19)*100</f>
        <v>0</v>
      </c>
      <c r="AB50" s="194">
        <f>+AB20/(AB20+'C36'!AB19+'C34'!AB19)*100</f>
        <v>0</v>
      </c>
    </row>
    <row r="51" spans="1:28" ht="15" hidden="1" customHeight="1" x14ac:dyDescent="0.25">
      <c r="A51" s="53" t="s">
        <v>56</v>
      </c>
      <c r="B51" s="194">
        <f>+B21/(B21+'C36'!B20+'C34'!B20)*100</f>
        <v>0</v>
      </c>
      <c r="C51" s="194">
        <f>+C21/(C21+'C36'!C20+'C34'!C20)*100</f>
        <v>0</v>
      </c>
      <c r="D51" s="194">
        <f>+D21/(D21+'C36'!D20+'C34'!D20)*100</f>
        <v>0</v>
      </c>
      <c r="E51" s="127"/>
      <c r="F51" s="194">
        <f>+F21/(F21+'C36'!F20+'C34'!F20)*100</f>
        <v>0</v>
      </c>
      <c r="G51" s="194">
        <f>+G21/(G21+'C36'!G20+'C34'!G20)*100</f>
        <v>0</v>
      </c>
      <c r="H51" s="194">
        <f>+H21/(H21+'C36'!H20+'C34'!H20)*100</f>
        <v>0</v>
      </c>
      <c r="I51" s="127"/>
      <c r="J51" s="194">
        <f>+J21/(J21+'C36'!J20+'C34'!J20)*100</f>
        <v>0</v>
      </c>
      <c r="K51" s="194">
        <f>+K21/(K21+'C36'!K20+'C34'!K20)*100</f>
        <v>0</v>
      </c>
      <c r="L51" s="194">
        <f>+L21/(L21+'C36'!L20+'C34'!L20)*100</f>
        <v>0</v>
      </c>
      <c r="M51" s="127"/>
      <c r="N51" s="194">
        <f>+N21/(N21+'C36'!N20+'C34'!N20)*100</f>
        <v>0</v>
      </c>
      <c r="O51" s="194">
        <f>+O21/(O21+'C36'!O20+'C34'!O20)*100</f>
        <v>0</v>
      </c>
      <c r="P51" s="194">
        <f>+P21/(P21+'C36'!P20+'C34'!P20)*100</f>
        <v>0</v>
      </c>
      <c r="Q51" s="127"/>
      <c r="R51" s="194">
        <f>+R21/(R21+'C36'!R20+'C34'!R20)*100</f>
        <v>0</v>
      </c>
      <c r="S51" s="194">
        <f>+S21/(S21+'C36'!S20+'C34'!S20)*100</f>
        <v>0</v>
      </c>
      <c r="T51" s="194">
        <f>+T21/(T21+'C36'!T20+'C34'!T20)*100</f>
        <v>0</v>
      </c>
      <c r="U51" s="127"/>
      <c r="V51" s="194">
        <f>+V21/(V21+'C36'!V20+'C34'!V20)*100</f>
        <v>0</v>
      </c>
      <c r="W51" s="194">
        <f>+W21/(W21+'C36'!W20+'C34'!W20)*100</f>
        <v>0</v>
      </c>
      <c r="X51" s="194">
        <f>+X21/(X21+'C36'!X20+'C34'!X20)*100</f>
        <v>0</v>
      </c>
      <c r="Y51" s="127"/>
      <c r="Z51" s="194">
        <f>+Z21/(Z21+'C36'!Z20+'C34'!Z20)*100</f>
        <v>0</v>
      </c>
      <c r="AA51" s="194">
        <f>+AA21/(AA21+'C36'!AA20+'C34'!AA20)*100</f>
        <v>0</v>
      </c>
      <c r="AB51" s="194">
        <f>+AB21/(AB21+'C36'!AB20+'C34'!AB20)*100</f>
        <v>0</v>
      </c>
    </row>
    <row r="52" spans="1:28" ht="15" hidden="1" customHeight="1" x14ac:dyDescent="0.25">
      <c r="A52" s="53" t="s">
        <v>57</v>
      </c>
      <c r="B52" s="194">
        <f>+B22/(B22+'C36'!B21+'C34'!B21)*100</f>
        <v>0</v>
      </c>
      <c r="C52" s="194">
        <f>+C22/(C22+'C36'!C21+'C34'!C21)*100</f>
        <v>0</v>
      </c>
      <c r="D52" s="194">
        <f>+D22/(D22+'C36'!D21+'C34'!D21)*100</f>
        <v>0</v>
      </c>
      <c r="E52" s="127"/>
      <c r="F52" s="194">
        <f>+F22/(F22+'C36'!F21+'C34'!F21)*100</f>
        <v>0</v>
      </c>
      <c r="G52" s="194">
        <f>+G22/(G22+'C36'!G21+'C34'!G21)*100</f>
        <v>0</v>
      </c>
      <c r="H52" s="194">
        <f>+H22/(H22+'C36'!H21+'C34'!H21)*100</f>
        <v>0</v>
      </c>
      <c r="I52" s="127"/>
      <c r="J52" s="194">
        <f>+J22/(J22+'C36'!J21+'C34'!J21)*100</f>
        <v>0</v>
      </c>
      <c r="K52" s="194">
        <f>+K22/(K22+'C36'!K21+'C34'!K21)*100</f>
        <v>0</v>
      </c>
      <c r="L52" s="194">
        <f>+L22/(L22+'C36'!L21+'C34'!L21)*100</f>
        <v>0</v>
      </c>
      <c r="M52" s="127"/>
      <c r="N52" s="194">
        <f>+N22/(N22+'C36'!N21+'C34'!N21)*100</f>
        <v>0</v>
      </c>
      <c r="O52" s="194">
        <f>+O22/(O22+'C36'!O21+'C34'!O21)*100</f>
        <v>0</v>
      </c>
      <c r="P52" s="194">
        <f>+P22/(P22+'C36'!P21+'C34'!P21)*100</f>
        <v>0</v>
      </c>
      <c r="Q52" s="127"/>
      <c r="R52" s="194">
        <f>+R22/(R22+'C36'!R21+'C34'!R21)*100</f>
        <v>0</v>
      </c>
      <c r="S52" s="194">
        <f>+S22/(S22+'C36'!S21+'C34'!S21)*100</f>
        <v>0</v>
      </c>
      <c r="T52" s="194">
        <f>+T22/(T22+'C36'!T21+'C34'!T21)*100</f>
        <v>0</v>
      </c>
      <c r="U52" s="127"/>
      <c r="V52" s="194">
        <f>+V22/(V22+'C36'!V21+'C34'!V21)*100</f>
        <v>0</v>
      </c>
      <c r="W52" s="194">
        <f>+W22/(W22+'C36'!W21+'C34'!W21)*100</f>
        <v>0</v>
      </c>
      <c r="X52" s="194">
        <f>+X22/(X22+'C36'!X21+'C34'!X21)*100</f>
        <v>0</v>
      </c>
      <c r="Y52" s="127"/>
      <c r="Z52" s="194">
        <f>+Z22/(Z22+'C36'!Z21+'C34'!Z21)*100</f>
        <v>0</v>
      </c>
      <c r="AA52" s="194">
        <f>+AA22/(AA22+'C36'!AA21+'C34'!AA21)*100</f>
        <v>0</v>
      </c>
      <c r="AB52" s="194">
        <f>+AB22/(AB22+'C36'!AB21+'C34'!AB21)*100</f>
        <v>0</v>
      </c>
    </row>
    <row r="53" spans="1:28" ht="15" customHeight="1" thickBot="1" x14ac:dyDescent="0.3">
      <c r="A53" s="56" t="s">
        <v>58</v>
      </c>
      <c r="B53" s="116">
        <f>+B23/(B23+'C36'!B22+'C34'!B22)*100</f>
        <v>8.4265581868371353E-2</v>
      </c>
      <c r="C53" s="116">
        <f>+C23/(C23+'C36'!C22+'C34'!C22)*100</f>
        <v>7.0249385317878471E-2</v>
      </c>
      <c r="D53" s="116">
        <f>+D23/(D23+'C36'!D22+'C34'!D22)*100</f>
        <v>9.8078809207869391E-2</v>
      </c>
      <c r="E53" s="195"/>
      <c r="F53" s="116">
        <f>+F23/(F23+'C36'!F22+'C34'!F22)*100</f>
        <v>0.10797470306956657</v>
      </c>
      <c r="G53" s="116">
        <f>+G23/(G23+'C36'!G22+'C34'!G22)*100</f>
        <v>0.12319063751154913</v>
      </c>
      <c r="H53" s="116">
        <f>+H23/(H23+'C36'!H22+'C34'!H22)*100</f>
        <v>9.2707045735475904E-2</v>
      </c>
      <c r="I53" s="195"/>
      <c r="J53" s="116">
        <f>+J23/(J23+'C36'!J22+'C34'!J22)*100</f>
        <v>4.3917435221783048E-2</v>
      </c>
      <c r="K53" s="116">
        <f>+K23/(K23+'C36'!K22+'C34'!K22)*100</f>
        <v>0</v>
      </c>
      <c r="L53" s="116">
        <f>+L23/(L23+'C36'!L22+'C34'!L22)*100</f>
        <v>9.0225563909774431E-2</v>
      </c>
      <c r="M53" s="195"/>
      <c r="N53" s="116">
        <f>+N23/(N23+'C36'!N22+'C34'!N22)*100</f>
        <v>6.2412232797628336E-2</v>
      </c>
      <c r="O53" s="116">
        <f>+O23/(O23+'C36'!O22+'C34'!O22)*100</f>
        <v>6.2131096613855234E-2</v>
      </c>
      <c r="P53" s="116">
        <f>+P23/(P23+'C36'!P22+'C34'!P22)*100</f>
        <v>6.269592476489029E-2</v>
      </c>
      <c r="Q53" s="195"/>
      <c r="R53" s="116">
        <f>+R23/(R23+'C36'!R22+'C34'!R22)*100</f>
        <v>0.22136953955135774</v>
      </c>
      <c r="S53" s="116">
        <f>+S23/(S23+'C36'!S22+'C34'!S22)*100</f>
        <v>0.17809439002671415</v>
      </c>
      <c r="T53" s="116">
        <f>+T23/(T23+'C36'!T22+'C34'!T22)*100</f>
        <v>0.26416201937188144</v>
      </c>
      <c r="U53" s="195"/>
      <c r="V53" s="116">
        <f>+V23/(V23+'C36'!V22+'C34'!V22)*100</f>
        <v>0</v>
      </c>
      <c r="W53" s="116">
        <f>+W23/(W23+'C36'!W22+'C34'!W22)*100</f>
        <v>0</v>
      </c>
      <c r="X53" s="116">
        <f>+X23/(X23+'C36'!X22+'C34'!X22)*100</f>
        <v>0</v>
      </c>
      <c r="Y53" s="195"/>
      <c r="Z53" s="116">
        <f>+Z23/(Z23+'C36'!Z22+'C34'!Z22)*100</f>
        <v>0</v>
      </c>
      <c r="AA53" s="116">
        <f>+AA23/(AA23+'C36'!AA22+'C34'!AA22)*100</f>
        <v>0</v>
      </c>
      <c r="AB53" s="116">
        <f>+AB23/(AB23+'C36'!AB22+'C34'!AB22)*100</f>
        <v>0</v>
      </c>
    </row>
    <row r="54" spans="1:28" ht="15" hidden="1" customHeight="1" x14ac:dyDescent="0.25">
      <c r="A54" s="53" t="s">
        <v>59</v>
      </c>
      <c r="B54" s="194">
        <f>+B24/(B24+'C36'!B23+'C34'!B23)*100</f>
        <v>0</v>
      </c>
      <c r="C54" s="194">
        <f>+C24/(C24+'C36'!C23+'C34'!C23)*100</f>
        <v>0</v>
      </c>
      <c r="D54" s="194">
        <f>+D24/(D24+'C36'!D23+'C34'!D23)*100</f>
        <v>0</v>
      </c>
      <c r="E54" s="127"/>
      <c r="F54" s="194">
        <f>+F24/(F24+'C36'!F23+'C34'!F23)*100</f>
        <v>0</v>
      </c>
      <c r="G54" s="194">
        <f>+G24/(G24+'C36'!G23+'C34'!G23)*100</f>
        <v>0</v>
      </c>
      <c r="H54" s="194">
        <f>+H24/(H24+'C36'!H23+'C34'!H23)*100</f>
        <v>0</v>
      </c>
      <c r="I54" s="127"/>
      <c r="J54" s="194">
        <f>+J24/(J24+'C36'!J23+'C34'!J23)*100</f>
        <v>0</v>
      </c>
      <c r="K54" s="194">
        <f>+K24/(K24+'C36'!K23+'C34'!K23)*100</f>
        <v>0</v>
      </c>
      <c r="L54" s="194">
        <f>+L24/(L24+'C36'!L23+'C34'!L23)*100</f>
        <v>0</v>
      </c>
      <c r="M54" s="127"/>
      <c r="N54" s="194">
        <f>+N24/(N24+'C36'!N23+'C34'!N23)*100</f>
        <v>0</v>
      </c>
      <c r="O54" s="194">
        <f>+O24/(O24+'C36'!O23+'C34'!O23)*100</f>
        <v>0</v>
      </c>
      <c r="P54" s="194">
        <f>+P24/(P24+'C36'!P23+'C34'!P23)*100</f>
        <v>0</v>
      </c>
      <c r="Q54" s="127"/>
      <c r="R54" s="194">
        <f>+R24/(R24+'C36'!R23+'C34'!R23)*100</f>
        <v>0</v>
      </c>
      <c r="S54" s="194">
        <f>+S24/(S24+'C36'!S23+'C34'!S23)*100</f>
        <v>0</v>
      </c>
      <c r="T54" s="194">
        <f>+T24/(T24+'C36'!T23+'C34'!T23)*100</f>
        <v>0</v>
      </c>
      <c r="U54" s="127"/>
      <c r="V54" s="194">
        <f>+V24/(V24+'C36'!V23+'C34'!V23)*100</f>
        <v>0</v>
      </c>
      <c r="W54" s="194">
        <f>+W24/(W24+'C36'!W23+'C34'!W23)*100</f>
        <v>0</v>
      </c>
      <c r="X54" s="194">
        <f>+X24/(X24+'C36'!X23+'C34'!X23)*100</f>
        <v>0</v>
      </c>
      <c r="Y54" s="127"/>
      <c r="Z54" s="194">
        <f>+Z24/(Z24+'C36'!Z23+'C34'!Z23)*100</f>
        <v>0</v>
      </c>
      <c r="AA54" s="194">
        <f>+AA24/(AA24+'C36'!AA23+'C34'!AA23)*100</f>
        <v>0</v>
      </c>
      <c r="AB54" s="194">
        <f>+AB24/(AB24+'C36'!AB23+'C34'!AB23)*100</f>
        <v>0</v>
      </c>
    </row>
    <row r="55" spans="1:28" ht="15" hidden="1" customHeight="1" x14ac:dyDescent="0.25">
      <c r="A55" s="53" t="s">
        <v>60</v>
      </c>
      <c r="B55" s="194">
        <f>+B25/(B25+'C36'!B24+'C34'!B24)*100</f>
        <v>0</v>
      </c>
      <c r="C55" s="194">
        <f>+C25/(C25+'C36'!C24+'C34'!C24)*100</f>
        <v>0</v>
      </c>
      <c r="D55" s="194">
        <f>+D25/(D25+'C36'!D24+'C34'!D24)*100</f>
        <v>0</v>
      </c>
      <c r="E55" s="127"/>
      <c r="F55" s="194">
        <f>+F25/(F25+'C36'!F24+'C34'!F24)*100</f>
        <v>0</v>
      </c>
      <c r="G55" s="194">
        <f>+G25/(G25+'C36'!G24+'C34'!G24)*100</f>
        <v>0</v>
      </c>
      <c r="H55" s="194">
        <f>+H25/(H25+'C36'!H24+'C34'!H24)*100</f>
        <v>0</v>
      </c>
      <c r="I55" s="127"/>
      <c r="J55" s="194">
        <f>+J25/(J25+'C36'!J24+'C34'!J24)*100</f>
        <v>0</v>
      </c>
      <c r="K55" s="194">
        <f>+K25/(K25+'C36'!K24+'C34'!K24)*100</f>
        <v>0</v>
      </c>
      <c r="L55" s="194">
        <f>+L25/(L25+'C36'!L24+'C34'!L24)*100</f>
        <v>0</v>
      </c>
      <c r="M55" s="127"/>
      <c r="N55" s="194">
        <f>+N25/(N25+'C36'!N24+'C34'!N24)*100</f>
        <v>0</v>
      </c>
      <c r="O55" s="194">
        <f>+O25/(O25+'C36'!O24+'C34'!O24)*100</f>
        <v>0</v>
      </c>
      <c r="P55" s="194">
        <f>+P25/(P25+'C36'!P24+'C34'!P24)*100</f>
        <v>0</v>
      </c>
      <c r="Q55" s="127"/>
      <c r="R55" s="194">
        <f>+R25/(R25+'C36'!R24+'C34'!R24)*100</f>
        <v>0</v>
      </c>
      <c r="S55" s="194">
        <f>+S25/(S25+'C36'!S24+'C34'!S24)*100</f>
        <v>0</v>
      </c>
      <c r="T55" s="194">
        <f>+T25/(T25+'C36'!T24+'C34'!T24)*100</f>
        <v>0</v>
      </c>
      <c r="U55" s="127"/>
      <c r="V55" s="194">
        <f>+V25/(V25+'C36'!V24+'C34'!V24)*100</f>
        <v>0</v>
      </c>
      <c r="W55" s="194">
        <f>+W25/(W25+'C36'!W24+'C34'!W24)*100</f>
        <v>0</v>
      </c>
      <c r="X55" s="194">
        <f>+X25/(X25+'C36'!X24+'C34'!X24)*100</f>
        <v>0</v>
      </c>
      <c r="Y55" s="127"/>
      <c r="Z55" s="194">
        <f>+Z25/(Z25+'C36'!Z24+'C34'!Z24)*100</f>
        <v>0</v>
      </c>
      <c r="AA55" s="194">
        <f>+AA25/(AA25+'C36'!AA24+'C34'!AA24)*100</f>
        <v>0</v>
      </c>
      <c r="AB55" s="194">
        <f>+AB25/(AB25+'C36'!AB24+'C34'!AB24)*100</f>
        <v>0</v>
      </c>
    </row>
    <row r="56" spans="1:28" ht="15" hidden="1" customHeight="1" x14ac:dyDescent="0.25">
      <c r="A56" s="53" t="s">
        <v>61</v>
      </c>
      <c r="B56" s="194">
        <f>+B26/(B26+'C36'!B25+'C34'!B25)*100</f>
        <v>0</v>
      </c>
      <c r="C56" s="194">
        <f>+C26/(C26+'C36'!C25+'C34'!C25)*100</f>
        <v>0</v>
      </c>
      <c r="D56" s="194">
        <f>+D26/(D26+'C36'!D25+'C34'!D25)*100</f>
        <v>0</v>
      </c>
      <c r="E56" s="127"/>
      <c r="F56" s="194">
        <f>+F26/(F26+'C36'!F25+'C34'!F25)*100</f>
        <v>0</v>
      </c>
      <c r="G56" s="194">
        <f>+G26/(G26+'C36'!G25+'C34'!G25)*100</f>
        <v>0</v>
      </c>
      <c r="H56" s="194">
        <f>+H26/(H26+'C36'!H25+'C34'!H25)*100</f>
        <v>0</v>
      </c>
      <c r="I56" s="127"/>
      <c r="J56" s="194">
        <f>+J26/(J26+'C36'!J25+'C34'!J25)*100</f>
        <v>0</v>
      </c>
      <c r="K56" s="194">
        <f>+K26/(K26+'C36'!K25+'C34'!K25)*100</f>
        <v>0</v>
      </c>
      <c r="L56" s="194">
        <f>+L26/(L26+'C36'!L25+'C34'!L25)*100</f>
        <v>0</v>
      </c>
      <c r="M56" s="127"/>
      <c r="N56" s="194">
        <f>+N26/(N26+'C36'!N25+'C34'!N25)*100</f>
        <v>0</v>
      </c>
      <c r="O56" s="194">
        <f>+O26/(O26+'C36'!O25+'C34'!O25)*100</f>
        <v>0</v>
      </c>
      <c r="P56" s="194">
        <f>+P26/(P26+'C36'!P25+'C34'!P25)*100</f>
        <v>0</v>
      </c>
      <c r="Q56" s="127"/>
      <c r="R56" s="194">
        <f>+R26/(R26+'C36'!R25+'C34'!R25)*100</f>
        <v>0</v>
      </c>
      <c r="S56" s="194">
        <f>+S26/(S26+'C36'!S25+'C34'!S25)*100</f>
        <v>0</v>
      </c>
      <c r="T56" s="194">
        <f>+T26/(T26+'C36'!T25+'C34'!T25)*100</f>
        <v>0</v>
      </c>
      <c r="U56" s="127"/>
      <c r="V56" s="194">
        <f>+V26/(V26+'C36'!V25+'C34'!V25)*100</f>
        <v>0</v>
      </c>
      <c r="W56" s="194">
        <f>+W26/(W26+'C36'!W25+'C34'!W25)*100</f>
        <v>0</v>
      </c>
      <c r="X56" s="194">
        <f>+X26/(X26+'C36'!X25+'C34'!X25)*100</f>
        <v>0</v>
      </c>
      <c r="Y56" s="127"/>
      <c r="Z56" s="194">
        <f>+Z26/(Z26+'C36'!Z25+'C34'!Z25)*100</f>
        <v>0</v>
      </c>
      <c r="AA56" s="194">
        <f>+AA26/(AA26+'C36'!AA25+'C34'!AA25)*100</f>
        <v>0</v>
      </c>
      <c r="AB56" s="194">
        <f>+AB26/(AB26+'C36'!AB25+'C34'!AB25)*100</f>
        <v>0</v>
      </c>
    </row>
    <row r="57" spans="1:28" ht="15" hidden="1" customHeight="1" x14ac:dyDescent="0.25">
      <c r="A57" s="53" t="s">
        <v>62</v>
      </c>
      <c r="B57" s="194">
        <f>+B27/(B27+'C36'!B26+'C34'!B26)*100</f>
        <v>0</v>
      </c>
      <c r="C57" s="194">
        <f>+C27/(C27+'C36'!C26+'C34'!C26)*100</f>
        <v>0</v>
      </c>
      <c r="D57" s="194">
        <f>+D27/(D27+'C36'!D26+'C34'!D26)*100</f>
        <v>0</v>
      </c>
      <c r="E57" s="127"/>
      <c r="F57" s="194">
        <f>+F27/(F27+'C36'!F26+'C34'!F26)*100</f>
        <v>0</v>
      </c>
      <c r="G57" s="194">
        <f>+G27/(G27+'C36'!G26+'C34'!G26)*100</f>
        <v>0</v>
      </c>
      <c r="H57" s="194">
        <f>+H27/(H27+'C36'!H26+'C34'!H26)*100</f>
        <v>0</v>
      </c>
      <c r="I57" s="127"/>
      <c r="J57" s="194">
        <f>+J27/(J27+'C36'!J26+'C34'!J26)*100</f>
        <v>0</v>
      </c>
      <c r="K57" s="194">
        <f>+K27/(K27+'C36'!K26+'C34'!K26)*100</f>
        <v>0</v>
      </c>
      <c r="L57" s="194">
        <f>+L27/(L27+'C36'!L26+'C34'!L26)*100</f>
        <v>0</v>
      </c>
      <c r="M57" s="127"/>
      <c r="N57" s="194">
        <f>+N27/(N27+'C36'!N26+'C34'!N26)*100</f>
        <v>0</v>
      </c>
      <c r="O57" s="194">
        <f>+O27/(O27+'C36'!O26+'C34'!O26)*100</f>
        <v>0</v>
      </c>
      <c r="P57" s="194">
        <f>+P27/(P27+'C36'!P26+'C34'!P26)*100</f>
        <v>0</v>
      </c>
      <c r="Q57" s="127"/>
      <c r="R57" s="194">
        <f>+R27/(R27+'C36'!R26+'C34'!R26)*100</f>
        <v>0</v>
      </c>
      <c r="S57" s="194">
        <f>+S27/(S27+'C36'!S26+'C34'!S26)*100</f>
        <v>0</v>
      </c>
      <c r="T57" s="194">
        <f>+T27/(T27+'C36'!T26+'C34'!T26)*100</f>
        <v>0</v>
      </c>
      <c r="U57" s="127"/>
      <c r="V57" s="194">
        <f>+V27/(V27+'C36'!V26+'C34'!V26)*100</f>
        <v>0</v>
      </c>
      <c r="W57" s="194">
        <f>+W27/(W27+'C36'!W26+'C34'!W26)*100</f>
        <v>0</v>
      </c>
      <c r="X57" s="194">
        <f>+X27/(X27+'C36'!X26+'C34'!X26)*100</f>
        <v>0</v>
      </c>
      <c r="Y57" s="127"/>
      <c r="Z57" s="194">
        <f>+Z27/(Z27+'C36'!Z26+'C34'!Z26)*100</f>
        <v>0</v>
      </c>
      <c r="AA57" s="194">
        <f>+AA27/(AA27+'C36'!AA26+'C34'!AA26)*100</f>
        <v>0</v>
      </c>
      <c r="AB57" s="194">
        <f>+AB27/(AB27+'C36'!AB26+'C34'!AB26)*100</f>
        <v>0</v>
      </c>
    </row>
    <row r="58" spans="1:28" ht="15" hidden="1" customHeight="1" x14ac:dyDescent="0.25">
      <c r="A58" s="53" t="s">
        <v>63</v>
      </c>
      <c r="B58" s="194">
        <f>+B28/(B28+'C36'!B27+'C34'!B27)*100</f>
        <v>0</v>
      </c>
      <c r="C58" s="194">
        <f>+C28/(C28+'C36'!C27+'C34'!C27)*100</f>
        <v>0</v>
      </c>
      <c r="D58" s="194">
        <f>+D28/(D28+'C36'!D27+'C34'!D27)*100</f>
        <v>0</v>
      </c>
      <c r="E58" s="127"/>
      <c r="F58" s="194">
        <f>+F28/(F28+'C36'!F27+'C34'!F27)*100</f>
        <v>0</v>
      </c>
      <c r="G58" s="194">
        <f>+G28/(G28+'C36'!G27+'C34'!G27)*100</f>
        <v>0</v>
      </c>
      <c r="H58" s="194">
        <f>+H28/(H28+'C36'!H27+'C34'!H27)*100</f>
        <v>0</v>
      </c>
      <c r="I58" s="127"/>
      <c r="J58" s="194">
        <f>+J28/(J28+'C36'!J27+'C34'!J27)*100</f>
        <v>0</v>
      </c>
      <c r="K58" s="194">
        <f>+K28/(K28+'C36'!K27+'C34'!K27)*100</f>
        <v>0</v>
      </c>
      <c r="L58" s="194">
        <f>+L28/(L28+'C36'!L27+'C34'!L27)*100</f>
        <v>0</v>
      </c>
      <c r="M58" s="127"/>
      <c r="N58" s="194">
        <f>+N28/(N28+'C36'!N27+'C34'!N27)*100</f>
        <v>0</v>
      </c>
      <c r="O58" s="194">
        <f>+O28/(O28+'C36'!O27+'C34'!O27)*100</f>
        <v>0</v>
      </c>
      <c r="P58" s="194">
        <f>+P28/(P28+'C36'!P27+'C34'!P27)*100</f>
        <v>0</v>
      </c>
      <c r="Q58" s="127"/>
      <c r="R58" s="194">
        <f>+R28/(R28+'C36'!R27+'C34'!R27)*100</f>
        <v>0</v>
      </c>
      <c r="S58" s="194">
        <f>+S28/(S28+'C36'!S27+'C34'!S27)*100</f>
        <v>0</v>
      </c>
      <c r="T58" s="194">
        <f>+T28/(T28+'C36'!T27+'C34'!T27)*100</f>
        <v>0</v>
      </c>
      <c r="U58" s="127"/>
      <c r="V58" s="194">
        <f>+V28/(V28+'C36'!V27+'C34'!V27)*100</f>
        <v>0</v>
      </c>
      <c r="W58" s="194">
        <f>+W28/(W28+'C36'!W27+'C34'!W27)*100</f>
        <v>0</v>
      </c>
      <c r="X58" s="194">
        <f>+X28/(X28+'C36'!X27+'C34'!X27)*100</f>
        <v>0</v>
      </c>
      <c r="Y58" s="127"/>
      <c r="Z58" s="194">
        <f>+Z28/(Z28+'C36'!Z27+'C34'!Z27)*100</f>
        <v>0</v>
      </c>
      <c r="AA58" s="194">
        <f>+AA28/(AA28+'C36'!AA27+'C34'!AA27)*100</f>
        <v>0</v>
      </c>
      <c r="AB58" s="194">
        <f>+AB28/(AB28+'C36'!AB27+'C34'!AB27)*100</f>
        <v>0</v>
      </c>
    </row>
    <row r="59" spans="1:28" ht="15" hidden="1" customHeight="1" x14ac:dyDescent="0.25">
      <c r="A59" s="53" t="s">
        <v>64</v>
      </c>
      <c r="B59" s="194">
        <f>+B29/(B29+'C36'!B28+'C34'!B28)*100</f>
        <v>0</v>
      </c>
      <c r="C59" s="194">
        <f>+C29/(C29+'C36'!C28+'C34'!C28)*100</f>
        <v>0</v>
      </c>
      <c r="D59" s="194">
        <f>+D29/(D29+'C36'!D28+'C34'!D28)*100</f>
        <v>0</v>
      </c>
      <c r="E59" s="127"/>
      <c r="F59" s="194">
        <f>+F29/(F29+'C36'!F28+'C34'!F28)*100</f>
        <v>0</v>
      </c>
      <c r="G59" s="194">
        <f>+G29/(G29+'C36'!G28+'C34'!G28)*100</f>
        <v>0</v>
      </c>
      <c r="H59" s="194">
        <f>+H29/(H29+'C36'!H28+'C34'!H28)*100</f>
        <v>0</v>
      </c>
      <c r="I59" s="127"/>
      <c r="J59" s="194">
        <f>+J29/(J29+'C36'!J28+'C34'!J28)*100</f>
        <v>0</v>
      </c>
      <c r="K59" s="194">
        <f>+K29/(K29+'C36'!K28+'C34'!K28)*100</f>
        <v>0</v>
      </c>
      <c r="L59" s="194">
        <f>+L29/(L29+'C36'!L28+'C34'!L28)*100</f>
        <v>0</v>
      </c>
      <c r="M59" s="127"/>
      <c r="N59" s="194">
        <f>+N29/(N29+'C36'!N28+'C34'!N28)*100</f>
        <v>0</v>
      </c>
      <c r="O59" s="194">
        <f>+O29/(O29+'C36'!O28+'C34'!O28)*100</f>
        <v>0</v>
      </c>
      <c r="P59" s="194">
        <f>+P29/(P29+'C36'!P28+'C34'!P28)*100</f>
        <v>0</v>
      </c>
      <c r="Q59" s="127"/>
      <c r="R59" s="194">
        <f>+R29/(R29+'C36'!R28+'C34'!R28)*100</f>
        <v>0</v>
      </c>
      <c r="S59" s="194">
        <f>+S29/(S29+'C36'!S28+'C34'!S28)*100</f>
        <v>0</v>
      </c>
      <c r="T59" s="194">
        <f>+T29/(T29+'C36'!T28+'C34'!T28)*100</f>
        <v>0</v>
      </c>
      <c r="U59" s="127"/>
      <c r="V59" s="194">
        <f>+V29/(V29+'C36'!V28+'C34'!V28)*100</f>
        <v>0</v>
      </c>
      <c r="W59" s="194">
        <f>+W29/(W29+'C36'!W28+'C34'!W28)*100</f>
        <v>0</v>
      </c>
      <c r="X59" s="194">
        <f>+X29/(X29+'C36'!X28+'C34'!X28)*100</f>
        <v>0</v>
      </c>
      <c r="Y59" s="127"/>
      <c r="Z59" s="194">
        <f>+Z29/(Z29+'C36'!Z28+'C34'!Z28)*100</f>
        <v>0</v>
      </c>
      <c r="AA59" s="194">
        <f>+AA29/(AA29+'C36'!AA28+'C34'!AA28)*100</f>
        <v>0</v>
      </c>
      <c r="AB59" s="194">
        <f>+AB29/(AB29+'C36'!AB28+'C34'!AB28)*100</f>
        <v>0</v>
      </c>
    </row>
    <row r="60" spans="1:28" ht="15" hidden="1" customHeight="1" x14ac:dyDescent="0.25">
      <c r="A60" s="53" t="s">
        <v>65</v>
      </c>
      <c r="B60" s="194">
        <f>+B30/(B30+'C36'!B29+'C34'!B29)*100</f>
        <v>0</v>
      </c>
      <c r="C60" s="194">
        <f>+C30/(C30+'C36'!C29+'C34'!C29)*100</f>
        <v>0</v>
      </c>
      <c r="D60" s="194">
        <f>+D30/(D30+'C36'!D29+'C34'!D29)*100</f>
        <v>0</v>
      </c>
      <c r="E60" s="127"/>
      <c r="F60" s="194">
        <f>+F30/(F30+'C36'!F29+'C34'!F29)*100</f>
        <v>0</v>
      </c>
      <c r="G60" s="194">
        <f>+G30/(G30+'C36'!G29+'C34'!G29)*100</f>
        <v>0</v>
      </c>
      <c r="H60" s="194">
        <f>+H30/(H30+'C36'!H29+'C34'!H29)*100</f>
        <v>0</v>
      </c>
      <c r="I60" s="127"/>
      <c r="J60" s="194">
        <f>+J30/(J30+'C36'!J29+'C34'!J29)*100</f>
        <v>0</v>
      </c>
      <c r="K60" s="194">
        <f>+K30/(K30+'C36'!K29+'C34'!K29)*100</f>
        <v>0</v>
      </c>
      <c r="L60" s="194">
        <f>+L30/(L30+'C36'!L29+'C34'!L29)*100</f>
        <v>0</v>
      </c>
      <c r="M60" s="127"/>
      <c r="N60" s="194">
        <f>+N30/(N30+'C36'!N29+'C34'!N29)*100</f>
        <v>0</v>
      </c>
      <c r="O60" s="194">
        <f>+O30/(O30+'C36'!O29+'C34'!O29)*100</f>
        <v>0</v>
      </c>
      <c r="P60" s="194">
        <f>+P30/(P30+'C36'!P29+'C34'!P29)*100</f>
        <v>0</v>
      </c>
      <c r="Q60" s="127"/>
      <c r="R60" s="194">
        <f>+R30/(R30+'C36'!R29+'C34'!R29)*100</f>
        <v>0</v>
      </c>
      <c r="S60" s="194">
        <f>+S30/(S30+'C36'!S29+'C34'!S29)*100</f>
        <v>0</v>
      </c>
      <c r="T60" s="194">
        <f>+T30/(T30+'C36'!T29+'C34'!T29)*100</f>
        <v>0</v>
      </c>
      <c r="U60" s="127"/>
      <c r="V60" s="194">
        <f>+V30/(V30+'C36'!V29+'C34'!V29)*100</f>
        <v>0</v>
      </c>
      <c r="W60" s="194">
        <f>+W30/(W30+'C36'!W29+'C34'!W29)*100</f>
        <v>0</v>
      </c>
      <c r="X60" s="194">
        <f>+X30/(X30+'C36'!X29+'C34'!X29)*100</f>
        <v>0</v>
      </c>
      <c r="Y60" s="127"/>
      <c r="Z60" s="194">
        <f>+Z30/(Z30+'C36'!Z29+'C34'!Z29)*100</f>
        <v>0</v>
      </c>
      <c r="AA60" s="194">
        <f>+AA30/(AA30+'C36'!AA29+'C34'!AA29)*100</f>
        <v>0</v>
      </c>
      <c r="AB60" s="194">
        <f>+AB30/(AB30+'C36'!AB29+'C34'!AB29)*100</f>
        <v>0</v>
      </c>
    </row>
    <row r="61" spans="1:28" ht="15" hidden="1" customHeight="1" x14ac:dyDescent="0.25">
      <c r="A61" s="53" t="s">
        <v>66</v>
      </c>
      <c r="B61" s="194">
        <f>+B31/(B31+'C36'!B30+'C34'!B30)*100</f>
        <v>0</v>
      </c>
      <c r="C61" s="194">
        <f>+C31/(C31+'C36'!C30+'C34'!C30)*100</f>
        <v>0</v>
      </c>
      <c r="D61" s="194">
        <f>+D31/(D31+'C36'!D30+'C34'!D30)*100</f>
        <v>0</v>
      </c>
      <c r="E61" s="127"/>
      <c r="F61" s="194">
        <f>+F31/(F31+'C36'!F30+'C34'!F30)*100</f>
        <v>0</v>
      </c>
      <c r="G61" s="194">
        <f>+G31/(G31+'C36'!G30+'C34'!G30)*100</f>
        <v>0</v>
      </c>
      <c r="H61" s="194">
        <f>+H31/(H31+'C36'!H30+'C34'!H30)*100</f>
        <v>0</v>
      </c>
      <c r="I61" s="127"/>
      <c r="J61" s="194">
        <f>+J31/(J31+'C36'!J30+'C34'!J30)*100</f>
        <v>0</v>
      </c>
      <c r="K61" s="194">
        <f>+K31/(K31+'C36'!K30+'C34'!K30)*100</f>
        <v>0</v>
      </c>
      <c r="L61" s="194">
        <f>+L31/(L31+'C36'!L30+'C34'!L30)*100</f>
        <v>0</v>
      </c>
      <c r="M61" s="127"/>
      <c r="N61" s="194">
        <f>+N31/(N31+'C36'!N30+'C34'!N30)*100</f>
        <v>0</v>
      </c>
      <c r="O61" s="194">
        <f>+O31/(O31+'C36'!O30+'C34'!O30)*100</f>
        <v>0</v>
      </c>
      <c r="P61" s="194">
        <f>+P31/(P31+'C36'!P30+'C34'!P30)*100</f>
        <v>0</v>
      </c>
      <c r="Q61" s="127"/>
      <c r="R61" s="194">
        <f>+R31/(R31+'C36'!R30+'C34'!R30)*100</f>
        <v>0</v>
      </c>
      <c r="S61" s="194">
        <f>+S31/(S31+'C36'!S30+'C34'!S30)*100</f>
        <v>0</v>
      </c>
      <c r="T61" s="194">
        <f>+T31/(T31+'C36'!T30+'C34'!T30)*100</f>
        <v>0</v>
      </c>
      <c r="U61" s="127"/>
      <c r="V61" s="194">
        <f>+V31/(V31+'C36'!V30+'C34'!V30)*100</f>
        <v>0</v>
      </c>
      <c r="W61" s="194">
        <f>+W31/(W31+'C36'!W30+'C34'!W30)*100</f>
        <v>0</v>
      </c>
      <c r="X61" s="194">
        <f>+X31/(X31+'C36'!X30+'C34'!X30)*100</f>
        <v>0</v>
      </c>
      <c r="Y61" s="127"/>
      <c r="Z61" s="194">
        <f>+Z31/(Z31+'C36'!Z30+'C34'!Z30)*100</f>
        <v>0</v>
      </c>
      <c r="AA61" s="194">
        <f>+AA31/(AA31+'C36'!AA30+'C34'!AA30)*100</f>
        <v>0</v>
      </c>
      <c r="AB61" s="194">
        <f>+AB31/(AB31+'C36'!AB30+'C34'!AB30)*100</f>
        <v>0</v>
      </c>
    </row>
    <row r="62" spans="1:28" ht="15" hidden="1" customHeight="1" x14ac:dyDescent="0.25">
      <c r="A62" s="53" t="s">
        <v>67</v>
      </c>
      <c r="B62" s="194">
        <f>+B32/(B32+'C36'!B31+'C34'!B31)*100</f>
        <v>0</v>
      </c>
      <c r="C62" s="194">
        <f>+C32/(C32+'C36'!C31+'C34'!C31)*100</f>
        <v>0</v>
      </c>
      <c r="D62" s="194">
        <f>+D32/(D32+'C36'!D31+'C34'!D31)*100</f>
        <v>0</v>
      </c>
      <c r="E62" s="127"/>
      <c r="F62" s="194">
        <f>+F32/(F32+'C36'!F31+'C34'!F31)*100</f>
        <v>0</v>
      </c>
      <c r="G62" s="194">
        <f>+G32/(G32+'C36'!G31+'C34'!G31)*100</f>
        <v>0</v>
      </c>
      <c r="H62" s="194">
        <f>+H32/(H32+'C36'!H31+'C34'!H31)*100</f>
        <v>0</v>
      </c>
      <c r="I62" s="127"/>
      <c r="J62" s="194">
        <f>+J32/(J32+'C36'!J31+'C34'!J31)*100</f>
        <v>0</v>
      </c>
      <c r="K62" s="194">
        <f>+K32/(K32+'C36'!K31+'C34'!K31)*100</f>
        <v>0</v>
      </c>
      <c r="L62" s="194">
        <f>+L32/(L32+'C36'!L31+'C34'!L31)*100</f>
        <v>0</v>
      </c>
      <c r="M62" s="127"/>
      <c r="N62" s="194">
        <f>+N32/(N32+'C36'!N31+'C34'!N31)*100</f>
        <v>0</v>
      </c>
      <c r="O62" s="194">
        <f>+O32/(O32+'C36'!O31+'C34'!O31)*100</f>
        <v>0</v>
      </c>
      <c r="P62" s="194">
        <f>+P32/(P32+'C36'!P31+'C34'!P31)*100</f>
        <v>0</v>
      </c>
      <c r="Q62" s="127"/>
      <c r="R62" s="194">
        <f>+R32/(R32+'C36'!R31+'C34'!R31)*100</f>
        <v>0</v>
      </c>
      <c r="S62" s="194">
        <f>+S32/(S32+'C36'!S31+'C34'!S31)*100</f>
        <v>0</v>
      </c>
      <c r="T62" s="194">
        <f>+T32/(T32+'C36'!T31+'C34'!T31)*100</f>
        <v>0</v>
      </c>
      <c r="U62" s="127"/>
      <c r="V62" s="194">
        <f>+V32/(V32+'C36'!V31+'C34'!V31)*100</f>
        <v>0</v>
      </c>
      <c r="W62" s="194">
        <f>+W32/(W32+'C36'!W31+'C34'!W31)*100</f>
        <v>0</v>
      </c>
      <c r="X62" s="194">
        <f>+X32/(X32+'C36'!X31+'C34'!X31)*100</f>
        <v>0</v>
      </c>
      <c r="Y62" s="127"/>
      <c r="Z62" s="194">
        <f>+Z32/(Z32+'C36'!Z31+'C34'!Z31)*100</f>
        <v>0</v>
      </c>
      <c r="AA62" s="194">
        <f>+AA32/(AA32+'C36'!AA31+'C34'!AA31)*100</f>
        <v>0</v>
      </c>
      <c r="AB62" s="194">
        <f>+AB32/(AB32+'C36'!AB31+'C34'!AB31)*100</f>
        <v>0</v>
      </c>
    </row>
    <row r="63" spans="1:28" ht="15" hidden="1" customHeight="1" x14ac:dyDescent="0.25">
      <c r="A63" s="53" t="s">
        <v>68</v>
      </c>
      <c r="B63" s="194">
        <f>+B33/(B33+'C36'!B32+'C34'!B32)*100</f>
        <v>0</v>
      </c>
      <c r="C63" s="194">
        <f>+C33/(C33+'C36'!C32+'C34'!C32)*100</f>
        <v>0</v>
      </c>
      <c r="D63" s="194">
        <f>+D33/(D33+'C36'!D32+'C34'!D32)*100</f>
        <v>0</v>
      </c>
      <c r="E63" s="127"/>
      <c r="F63" s="194">
        <f>+F33/(F33+'C36'!F32+'C34'!F32)*100</f>
        <v>0</v>
      </c>
      <c r="G63" s="194">
        <f>+G33/(G33+'C36'!G32+'C34'!G32)*100</f>
        <v>0</v>
      </c>
      <c r="H63" s="194">
        <f>+H33/(H33+'C36'!H32+'C34'!H32)*100</f>
        <v>0</v>
      </c>
      <c r="I63" s="127"/>
      <c r="J63" s="194">
        <f>+J33/(J33+'C36'!J32+'C34'!J32)*100</f>
        <v>0</v>
      </c>
      <c r="K63" s="194">
        <f>+K33/(K33+'C36'!K32+'C34'!K32)*100</f>
        <v>0</v>
      </c>
      <c r="L63" s="194">
        <f>+L33/(L33+'C36'!L32+'C34'!L32)*100</f>
        <v>0</v>
      </c>
      <c r="M63" s="127"/>
      <c r="N63" s="194">
        <f>+N33/(N33+'C36'!N32+'C34'!N32)*100</f>
        <v>0</v>
      </c>
      <c r="O63" s="194">
        <f>+O33/(O33+'C36'!O32+'C34'!O32)*100</f>
        <v>0</v>
      </c>
      <c r="P63" s="194">
        <f>+P33/(P33+'C36'!P32+'C34'!P32)*100</f>
        <v>0</v>
      </c>
      <c r="Q63" s="127"/>
      <c r="R63" s="194">
        <f>+R33/(R33+'C36'!R32+'C34'!R32)*100</f>
        <v>0</v>
      </c>
      <c r="S63" s="194">
        <f>+S33/(S33+'C36'!S32+'C34'!S32)*100</f>
        <v>0</v>
      </c>
      <c r="T63" s="194">
        <f>+T33/(T33+'C36'!T32+'C34'!T32)*100</f>
        <v>0</v>
      </c>
      <c r="U63" s="127"/>
      <c r="V63" s="194">
        <f>+V33/(V33+'C36'!V32+'C34'!V32)*100</f>
        <v>0</v>
      </c>
      <c r="W63" s="194">
        <f>+W33/(W33+'C36'!W32+'C34'!W32)*100</f>
        <v>0</v>
      </c>
      <c r="X63" s="194">
        <f>+X33/(X33+'C36'!X32+'C34'!X32)*100</f>
        <v>0</v>
      </c>
      <c r="Y63" s="127"/>
      <c r="Z63" s="194">
        <f>+Z33/(Z33+'C36'!Z32+'C34'!Z32)*100</f>
        <v>0</v>
      </c>
      <c r="AA63" s="194">
        <f>+AA33/(AA33+'C36'!AA32+'C34'!AA32)*100</f>
        <v>0</v>
      </c>
      <c r="AB63" s="194">
        <f>+AB33/(AB33+'C36'!AB32+'C34'!AB32)*100</f>
        <v>0</v>
      </c>
    </row>
    <row r="64" spans="1:28" ht="15" hidden="1" customHeight="1" x14ac:dyDescent="0.25">
      <c r="A64" s="53" t="s">
        <v>479</v>
      </c>
      <c r="B64" s="194">
        <f>+B34/(B34+'C36'!B33+'C34'!B33)*100</f>
        <v>0</v>
      </c>
      <c r="C64" s="194">
        <f>+C34/(C34+'C36'!C33+'C34'!C33)*100</f>
        <v>0</v>
      </c>
      <c r="D64" s="194">
        <f>+D34/(D34+'C36'!D33+'C34'!D33)*100</f>
        <v>0</v>
      </c>
      <c r="E64" s="127"/>
      <c r="F64" s="194">
        <f>+F34/(F34+'C36'!F33+'C34'!F33)*100</f>
        <v>0</v>
      </c>
      <c r="G64" s="194">
        <f>+G34/(G34+'C36'!G33+'C34'!G33)*100</f>
        <v>0</v>
      </c>
      <c r="H64" s="194">
        <f>+H34/(H34+'C36'!H33+'C34'!H33)*100</f>
        <v>0</v>
      </c>
      <c r="I64" s="127"/>
      <c r="J64" s="194">
        <f>+J34/(J34+'C36'!J33+'C34'!J33)*100</f>
        <v>0</v>
      </c>
      <c r="K64" s="194">
        <f>+K34/(K34+'C36'!K33+'C34'!K33)*100</f>
        <v>0</v>
      </c>
      <c r="L64" s="194">
        <f>+L34/(L34+'C36'!L33+'C34'!L33)*100</f>
        <v>0</v>
      </c>
      <c r="M64" s="127"/>
      <c r="N64" s="194">
        <f>+N34/(N34+'C36'!N33+'C34'!N33)*100</f>
        <v>0</v>
      </c>
      <c r="O64" s="194">
        <f>+O34/(O34+'C36'!O33+'C34'!O33)*100</f>
        <v>0</v>
      </c>
      <c r="P64" s="194">
        <f>+P34/(P34+'C36'!P33+'C34'!P33)*100</f>
        <v>0</v>
      </c>
      <c r="Q64" s="127"/>
      <c r="R64" s="194">
        <f>+R34/(R34+'C36'!R33+'C34'!R33)*100</f>
        <v>0</v>
      </c>
      <c r="S64" s="194">
        <f>+S34/(S34+'C36'!S33+'C34'!S33)*100</f>
        <v>0</v>
      </c>
      <c r="T64" s="194">
        <f>+T34/(T34+'C36'!T33+'C34'!T33)*100</f>
        <v>0</v>
      </c>
      <c r="U64" s="127"/>
      <c r="V64" s="194">
        <f>+V34/(V34+'C36'!V33+'C34'!V33)*100</f>
        <v>0</v>
      </c>
      <c r="W64" s="194">
        <f>+W34/(W34+'C36'!W33+'C34'!W33)*100</f>
        <v>0</v>
      </c>
      <c r="X64" s="194">
        <f>+X34/(X34+'C36'!X33+'C34'!X33)*100</f>
        <v>0</v>
      </c>
      <c r="Y64" s="127"/>
      <c r="Z64" s="194">
        <f>+Z34/(Z34+'C36'!Z33+'C34'!Z33)*100</f>
        <v>0</v>
      </c>
      <c r="AA64" s="194">
        <f>+AA34/(AA34+'C36'!AA33+'C34'!AA33)*100</f>
        <v>0</v>
      </c>
      <c r="AB64" s="194">
        <f>+AB34/(AB34+'C36'!AB33+'C34'!AB33)*100</f>
        <v>0</v>
      </c>
    </row>
    <row r="65" spans="1:28" ht="15" hidden="1" customHeight="1" x14ac:dyDescent="0.25">
      <c r="A65" s="53" t="s">
        <v>69</v>
      </c>
      <c r="B65" s="194">
        <f>+B35/(B35+'C36'!B34+'C34'!B34)*100</f>
        <v>0</v>
      </c>
      <c r="C65" s="194">
        <f>+C35/(C35+'C36'!C34+'C34'!C34)*100</f>
        <v>0</v>
      </c>
      <c r="D65" s="194">
        <f>+D35/(D35+'C36'!D34+'C34'!D34)*100</f>
        <v>0</v>
      </c>
      <c r="E65" s="127"/>
      <c r="F65" s="194">
        <f>+F35/(F35+'C36'!F34+'C34'!F34)*100</f>
        <v>0</v>
      </c>
      <c r="G65" s="194">
        <f>+G35/(G35+'C36'!G34+'C34'!G34)*100</f>
        <v>0</v>
      </c>
      <c r="H65" s="194">
        <f>+H35/(H35+'C36'!H34+'C34'!H34)*100</f>
        <v>0</v>
      </c>
      <c r="I65" s="127"/>
      <c r="J65" s="194">
        <f>+J35/(J35+'C36'!J34+'C34'!J34)*100</f>
        <v>0</v>
      </c>
      <c r="K65" s="194">
        <f>+K35/(K35+'C36'!K34+'C34'!K34)*100</f>
        <v>0</v>
      </c>
      <c r="L65" s="194">
        <f>+L35/(L35+'C36'!L34+'C34'!L34)*100</f>
        <v>0</v>
      </c>
      <c r="M65" s="127"/>
      <c r="N65" s="194">
        <f>+N35/(N35+'C36'!N34+'C34'!N34)*100</f>
        <v>0</v>
      </c>
      <c r="O65" s="194">
        <f>+O35/(O35+'C36'!O34+'C34'!O34)*100</f>
        <v>0</v>
      </c>
      <c r="P65" s="194">
        <f>+P35/(P35+'C36'!P34+'C34'!P34)*100</f>
        <v>0</v>
      </c>
      <c r="Q65" s="127"/>
      <c r="R65" s="194">
        <f>+R35/(R35+'C36'!R34+'C34'!R34)*100</f>
        <v>0</v>
      </c>
      <c r="S65" s="194">
        <f>+S35/(S35+'C36'!S34+'C34'!S34)*100</f>
        <v>0</v>
      </c>
      <c r="T65" s="194">
        <f>+T35/(T35+'C36'!T34+'C34'!T34)*100</f>
        <v>0</v>
      </c>
      <c r="U65" s="127"/>
      <c r="V65" s="194">
        <f>+V35/(V35+'C36'!V34+'C34'!V34)*100</f>
        <v>0</v>
      </c>
      <c r="W65" s="194">
        <f>+W35/(W35+'C36'!W34+'C34'!W34)*100</f>
        <v>0</v>
      </c>
      <c r="X65" s="194">
        <f>+X35/(X35+'C36'!X34+'C34'!X34)*100</f>
        <v>0</v>
      </c>
      <c r="Y65" s="127"/>
      <c r="Z65" s="194">
        <f>+Z35/(Z35+'C36'!Z34+'C34'!Z34)*100</f>
        <v>0</v>
      </c>
      <c r="AA65" s="194">
        <f>+AA35/(AA35+'C36'!AA34+'C34'!AA34)*100</f>
        <v>0</v>
      </c>
      <c r="AB65" s="194">
        <f>+AB35/(AB35+'C36'!AB34+'C34'!AB34)*100</f>
        <v>0</v>
      </c>
    </row>
    <row r="66" spans="1:28" ht="15" hidden="1" customHeight="1" x14ac:dyDescent="0.25">
      <c r="A66" s="53" t="s">
        <v>70</v>
      </c>
      <c r="B66" s="194">
        <f>+B36/(B36+'C36'!B35+'C34'!B35)*100</f>
        <v>0</v>
      </c>
      <c r="C66" s="194">
        <f>+C36/(C36+'C36'!C35+'C34'!C35)*100</f>
        <v>0</v>
      </c>
      <c r="D66" s="194">
        <f>+D36/(D36+'C36'!D35+'C34'!D35)*100</f>
        <v>0</v>
      </c>
      <c r="E66" s="127"/>
      <c r="F66" s="194">
        <f>+F36/(F36+'C36'!F35+'C34'!F35)*100</f>
        <v>0</v>
      </c>
      <c r="G66" s="194">
        <f>+G36/(G36+'C36'!G35+'C34'!G35)*100</f>
        <v>0</v>
      </c>
      <c r="H66" s="194">
        <f>+H36/(H36+'C36'!H35+'C34'!H35)*100</f>
        <v>0</v>
      </c>
      <c r="I66" s="127"/>
      <c r="J66" s="194">
        <f>+J36/(J36+'C36'!J35+'C34'!J35)*100</f>
        <v>0</v>
      </c>
      <c r="K66" s="194">
        <f>+K36/(K36+'C36'!K35+'C34'!K35)*100</f>
        <v>0</v>
      </c>
      <c r="L66" s="194">
        <f>+L36/(L36+'C36'!L35+'C34'!L35)*100</f>
        <v>0</v>
      </c>
      <c r="M66" s="127"/>
      <c r="N66" s="194">
        <f>+N36/(N36+'C36'!N35+'C34'!N35)*100</f>
        <v>0</v>
      </c>
      <c r="O66" s="194">
        <f>+O36/(O36+'C36'!O35+'C34'!O35)*100</f>
        <v>0</v>
      </c>
      <c r="P66" s="194">
        <f>+P36/(P36+'C36'!P35+'C34'!P35)*100</f>
        <v>0</v>
      </c>
      <c r="Q66" s="127"/>
      <c r="R66" s="194">
        <f>+R36/(R36+'C36'!R35+'C34'!R35)*100</f>
        <v>0</v>
      </c>
      <c r="S66" s="194">
        <f>+S36/(S36+'C36'!S35+'C34'!S35)*100</f>
        <v>0</v>
      </c>
      <c r="T66" s="194">
        <f>+T36/(T36+'C36'!T35+'C34'!T35)*100</f>
        <v>0</v>
      </c>
      <c r="U66" s="127"/>
      <c r="V66" s="194">
        <f>+V36/(V36+'C36'!V35+'C34'!V35)*100</f>
        <v>0</v>
      </c>
      <c r="W66" s="194">
        <f>+W36/(W36+'C36'!W35+'C34'!W35)*100</f>
        <v>0</v>
      </c>
      <c r="X66" s="194">
        <f>+X36/(X36+'C36'!X35+'C34'!X35)*100</f>
        <v>0</v>
      </c>
      <c r="Y66" s="127"/>
      <c r="Z66" s="194">
        <f>+Z36/(Z36+'C36'!Z35+'C34'!Z35)*100</f>
        <v>0</v>
      </c>
      <c r="AA66" s="194">
        <f>+AA36/(AA36+'C36'!AA35+'C34'!AA35)*100</f>
        <v>0</v>
      </c>
      <c r="AB66" s="194">
        <f>+AB36/(AB36+'C36'!AB35+'C34'!AB35)*100</f>
        <v>0</v>
      </c>
    </row>
    <row r="67" spans="1:28" ht="15" hidden="1" customHeight="1" x14ac:dyDescent="0.25">
      <c r="A67" s="53" t="s">
        <v>71</v>
      </c>
      <c r="B67" s="194">
        <f>+B37/(B37+'C36'!B36+'C34'!B36)*100</f>
        <v>0</v>
      </c>
      <c r="C67" s="194">
        <f>+C37/(C37+'C36'!C36+'C34'!C36)*100</f>
        <v>0</v>
      </c>
      <c r="D67" s="194">
        <f>+D37/(D37+'C36'!D36+'C34'!D36)*100</f>
        <v>0</v>
      </c>
      <c r="E67" s="127"/>
      <c r="F67" s="194">
        <f>+F37/(F37+'C36'!F36+'C34'!F36)*100</f>
        <v>0</v>
      </c>
      <c r="G67" s="194">
        <f>+G37/(G37+'C36'!G36+'C34'!G36)*100</f>
        <v>0</v>
      </c>
      <c r="H67" s="194">
        <f>+H37/(H37+'C36'!H36+'C34'!H36)*100</f>
        <v>0</v>
      </c>
      <c r="I67" s="127"/>
      <c r="J67" s="194">
        <f>+J37/(J37+'C36'!J36+'C34'!J36)*100</f>
        <v>0</v>
      </c>
      <c r="K67" s="194">
        <f>+K37/(K37+'C36'!K36+'C34'!K36)*100</f>
        <v>0</v>
      </c>
      <c r="L67" s="194">
        <f>+L37/(L37+'C36'!L36+'C34'!L36)*100</f>
        <v>0</v>
      </c>
      <c r="M67" s="127"/>
      <c r="N67" s="194">
        <f>+N37/(N37+'C36'!N36+'C34'!N36)*100</f>
        <v>0</v>
      </c>
      <c r="O67" s="194">
        <f>+O37/(O37+'C36'!O36+'C34'!O36)*100</f>
        <v>0</v>
      </c>
      <c r="P67" s="194">
        <f>+P37/(P37+'C36'!P36+'C34'!P36)*100</f>
        <v>0</v>
      </c>
      <c r="Q67" s="127"/>
      <c r="R67" s="194">
        <f>+R37/(R37+'C36'!R36+'C34'!R36)*100</f>
        <v>0</v>
      </c>
      <c r="S67" s="194">
        <f>+S37/(S37+'C36'!S36+'C34'!S36)*100</f>
        <v>0</v>
      </c>
      <c r="T67" s="194">
        <f>+T37/(T37+'C36'!T36+'C34'!T36)*100</f>
        <v>0</v>
      </c>
      <c r="U67" s="127"/>
      <c r="V67" s="194">
        <f>+V37/(V37+'C36'!V36+'C34'!V36)*100</f>
        <v>0</v>
      </c>
      <c r="W67" s="194">
        <f>+W37/(W37+'C36'!W36+'C34'!W36)*100</f>
        <v>0</v>
      </c>
      <c r="X67" s="194">
        <f>+X37/(X37+'C36'!X36+'C34'!X36)*100</f>
        <v>0</v>
      </c>
      <c r="Y67" s="127"/>
      <c r="Z67" s="194">
        <f>+Z37/(Z37+'C36'!Z36+'C34'!Z36)*100</f>
        <v>0</v>
      </c>
      <c r="AA67" s="194">
        <f>+AA37/(AA37+'C36'!AA36+'C34'!AA36)*100</f>
        <v>0</v>
      </c>
      <c r="AB67" s="194">
        <f>+AB37/(AB37+'C36'!AB36+'C34'!AB36)*100</f>
        <v>0</v>
      </c>
    </row>
    <row r="68" spans="1:28" ht="15" hidden="1" customHeight="1" thickBot="1" x14ac:dyDescent="0.3">
      <c r="A68" s="49" t="s">
        <v>72</v>
      </c>
      <c r="B68" s="194">
        <f>+B38/(B38+'C36'!B37+'C34'!B37)*100</f>
        <v>0</v>
      </c>
      <c r="C68" s="194">
        <f>+C38/(C38+'C36'!C37+'C34'!C37)*100</f>
        <v>0</v>
      </c>
      <c r="D68" s="194">
        <f>+D38/(D38+'C36'!D37+'C34'!D37)*100</f>
        <v>0</v>
      </c>
      <c r="E68" s="127"/>
      <c r="F68" s="194">
        <f>+F38/(F38+'C36'!F37+'C34'!F37)*100</f>
        <v>0</v>
      </c>
      <c r="G68" s="194">
        <f>+G38/(G38+'C36'!G37+'C34'!G37)*100</f>
        <v>0</v>
      </c>
      <c r="H68" s="194">
        <f>+H38/(H38+'C36'!H37+'C34'!H37)*100</f>
        <v>0</v>
      </c>
      <c r="I68" s="127"/>
      <c r="J68" s="194">
        <f>+J38/(J38+'C36'!J37+'C34'!J37)*100</f>
        <v>0</v>
      </c>
      <c r="K68" s="194">
        <f>+K38/(K38+'C36'!K37+'C34'!K37)*100</f>
        <v>0</v>
      </c>
      <c r="L68" s="194">
        <f>+L38/(L38+'C36'!L37+'C34'!L37)*100</f>
        <v>0</v>
      </c>
      <c r="M68" s="127"/>
      <c r="N68" s="194">
        <f>+N38/(N38+'C36'!N37+'C34'!N37)*100</f>
        <v>0</v>
      </c>
      <c r="O68" s="194">
        <f>+O38/(O38+'C36'!O37+'C34'!O37)*100</f>
        <v>0</v>
      </c>
      <c r="P68" s="194">
        <f>+P38/(P38+'C36'!P37+'C34'!P37)*100</f>
        <v>0</v>
      </c>
      <c r="Q68" s="127"/>
      <c r="R68" s="194">
        <f>+R38/(R38+'C36'!R37+'C34'!R37)*100</f>
        <v>0</v>
      </c>
      <c r="S68" s="194">
        <f>+S38/(S38+'C36'!S37+'C34'!S37)*100</f>
        <v>0</v>
      </c>
      <c r="T68" s="194">
        <f>+T38/(T38+'C36'!T37+'C34'!T37)*100</f>
        <v>0</v>
      </c>
      <c r="U68" s="127"/>
      <c r="V68" s="194">
        <f>+V38/(V38+'C36'!V37+'C34'!V37)*100</f>
        <v>0</v>
      </c>
      <c r="W68" s="194">
        <f>+W38/(W38+'C36'!W37+'C34'!W37)*100</f>
        <v>0</v>
      </c>
      <c r="X68" s="194">
        <f>+X38/(X38+'C36'!X37+'C34'!X37)*100</f>
        <v>0</v>
      </c>
      <c r="Y68" s="127"/>
      <c r="Z68" s="194">
        <f>+Z38/(Z38+'C36'!Z37+'C34'!Z37)*100</f>
        <v>0</v>
      </c>
      <c r="AA68" s="194">
        <f>+AA38/(AA38+'C36'!AA37+'C34'!AA37)*100</f>
        <v>0</v>
      </c>
      <c r="AB68" s="194">
        <f>+AB38/(AB38+'C36'!AB37+'C34'!AB37)*100</f>
        <v>0</v>
      </c>
    </row>
    <row r="69" spans="1:28" ht="15" customHeight="1" x14ac:dyDescent="0.25">
      <c r="A69" s="262" t="s">
        <v>571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</row>
    <row r="70" spans="1:28" ht="15" customHeight="1" x14ac:dyDescent="0.25">
      <c r="A70" s="258" t="s">
        <v>513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</row>
    <row r="71" spans="1:28" ht="15" customHeight="1" x14ac:dyDescent="0.25">
      <c r="A71" s="263" t="s">
        <v>565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</row>
    <row r="72" spans="1:28" ht="15" customHeight="1" x14ac:dyDescent="0.25">
      <c r="A72" s="258" t="s">
        <v>566</v>
      </c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</row>
  </sheetData>
  <mergeCells count="20">
    <mergeCell ref="A5:AB5"/>
    <mergeCell ref="A1:AB1"/>
    <mergeCell ref="A2:AB2"/>
    <mergeCell ref="AC2:AD3"/>
    <mergeCell ref="A3:AB3"/>
    <mergeCell ref="A4:AB4"/>
    <mergeCell ref="V7:X7"/>
    <mergeCell ref="Z7:AB7"/>
    <mergeCell ref="A39:AB39"/>
    <mergeCell ref="A7:A8"/>
    <mergeCell ref="B7:D7"/>
    <mergeCell ref="F7:H7"/>
    <mergeCell ref="J7:L7"/>
    <mergeCell ref="N7:P7"/>
    <mergeCell ref="R7:T7"/>
    <mergeCell ref="A72:AB72"/>
    <mergeCell ref="A9:AB9"/>
    <mergeCell ref="A69:AB69"/>
    <mergeCell ref="A70:AB70"/>
    <mergeCell ref="A71:AB71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sqref="A1:XFD1048576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245" t="s">
        <v>478</v>
      </c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11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7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8.7109375" style="53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8" width="7.5703125" style="53" bestFit="1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1" s="81" customFormat="1" ht="15" customHeight="1" x14ac:dyDescent="0.25">
      <c r="A1" s="261" t="s">
        <v>532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94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59"/>
      <c r="B8" s="202"/>
      <c r="C8" s="202"/>
      <c r="D8" s="202"/>
      <c r="E8" s="50"/>
      <c r="F8" s="202"/>
      <c r="G8" s="202"/>
      <c r="H8" s="202"/>
      <c r="I8" s="50"/>
      <c r="J8" s="202"/>
      <c r="K8" s="202"/>
      <c r="L8" s="202"/>
      <c r="M8" s="50"/>
      <c r="N8" s="202"/>
      <c r="O8" s="202"/>
      <c r="P8" s="202"/>
      <c r="Q8" s="50"/>
      <c r="R8" s="202"/>
      <c r="S8" s="202"/>
      <c r="T8" s="202"/>
      <c r="U8" s="50"/>
      <c r="V8" s="202"/>
      <c r="W8" s="202"/>
      <c r="X8" s="202"/>
      <c r="Y8" s="50"/>
      <c r="Z8" s="202"/>
      <c r="AA8" s="202"/>
      <c r="AB8" s="202"/>
    </row>
    <row r="9" spans="1:31" ht="15" customHeight="1" x14ac:dyDescent="0.25">
      <c r="A9" s="60" t="s">
        <v>8</v>
      </c>
      <c r="B9" s="120">
        <f>+B15+B21</f>
        <v>348889</v>
      </c>
      <c r="C9" s="120">
        <f t="shared" ref="B9:D12" si="0">+C15+C21</f>
        <v>175587</v>
      </c>
      <c r="D9" s="120">
        <f t="shared" si="0"/>
        <v>173302</v>
      </c>
      <c r="E9" s="120"/>
      <c r="F9" s="120">
        <f t="shared" ref="F9:H12" si="1">+F15+F21</f>
        <v>73401</v>
      </c>
      <c r="G9" s="120">
        <f t="shared" si="1"/>
        <v>37164</v>
      </c>
      <c r="H9" s="120">
        <f t="shared" si="1"/>
        <v>36237</v>
      </c>
      <c r="I9" s="120"/>
      <c r="J9" s="120">
        <f t="shared" ref="J9:L12" si="2">+J15+J21</f>
        <v>73126</v>
      </c>
      <c r="K9" s="120">
        <f t="shared" si="2"/>
        <v>37499</v>
      </c>
      <c r="L9" s="120">
        <f t="shared" si="2"/>
        <v>35627</v>
      </c>
      <c r="M9" s="120"/>
      <c r="N9" s="120">
        <f t="shared" ref="N9:P12" si="3">+N15+N21</f>
        <v>66634</v>
      </c>
      <c r="O9" s="120">
        <f t="shared" si="3"/>
        <v>33572</v>
      </c>
      <c r="P9" s="120">
        <f t="shared" si="3"/>
        <v>33062</v>
      </c>
      <c r="Q9" s="120"/>
      <c r="R9" s="120">
        <f t="shared" ref="R9:T12" si="4">+R15+R21</f>
        <v>61960</v>
      </c>
      <c r="S9" s="120">
        <f t="shared" si="4"/>
        <v>30975</v>
      </c>
      <c r="T9" s="120">
        <f t="shared" si="4"/>
        <v>30985</v>
      </c>
      <c r="U9" s="120"/>
      <c r="V9" s="120">
        <f t="shared" ref="V9:X12" si="5">+V15+V21</f>
        <v>58784</v>
      </c>
      <c r="W9" s="120">
        <f t="shared" si="5"/>
        <v>29188</v>
      </c>
      <c r="X9" s="120">
        <f t="shared" si="5"/>
        <v>29596</v>
      </c>
      <c r="Y9" s="120"/>
      <c r="Z9" s="120">
        <f t="shared" ref="Z9:AB12" si="6">+Z15+Z21</f>
        <v>14984</v>
      </c>
      <c r="AA9" s="120">
        <f t="shared" si="6"/>
        <v>7189</v>
      </c>
      <c r="AB9" s="120">
        <f t="shared" si="6"/>
        <v>7795</v>
      </c>
    </row>
    <row r="10" spans="1:31" ht="15" customHeight="1" x14ac:dyDescent="0.25">
      <c r="A10" s="68" t="s">
        <v>41</v>
      </c>
      <c r="B10" s="121">
        <f t="shared" si="0"/>
        <v>311781</v>
      </c>
      <c r="C10" s="121">
        <f t="shared" si="0"/>
        <v>156879</v>
      </c>
      <c r="D10" s="121">
        <f t="shared" si="0"/>
        <v>154902</v>
      </c>
      <c r="E10" s="121"/>
      <c r="F10" s="121">
        <f t="shared" si="1"/>
        <v>65656</v>
      </c>
      <c r="G10" s="121">
        <f t="shared" si="1"/>
        <v>33274</v>
      </c>
      <c r="H10" s="121">
        <f t="shared" si="1"/>
        <v>32382</v>
      </c>
      <c r="I10" s="121"/>
      <c r="J10" s="121">
        <f t="shared" si="2"/>
        <v>65661</v>
      </c>
      <c r="K10" s="121">
        <f t="shared" si="2"/>
        <v>33735</v>
      </c>
      <c r="L10" s="121">
        <f t="shared" si="2"/>
        <v>31926</v>
      </c>
      <c r="M10" s="121"/>
      <c r="N10" s="121">
        <f t="shared" si="3"/>
        <v>59272</v>
      </c>
      <c r="O10" s="121">
        <f t="shared" si="3"/>
        <v>29842</v>
      </c>
      <c r="P10" s="121">
        <f t="shared" si="3"/>
        <v>29430</v>
      </c>
      <c r="Q10" s="121"/>
      <c r="R10" s="121">
        <f t="shared" si="4"/>
        <v>54998</v>
      </c>
      <c r="S10" s="121">
        <f t="shared" si="4"/>
        <v>27469</v>
      </c>
      <c r="T10" s="121">
        <f t="shared" si="4"/>
        <v>27529</v>
      </c>
      <c r="U10" s="121"/>
      <c r="V10" s="121">
        <f t="shared" si="5"/>
        <v>52026</v>
      </c>
      <c r="W10" s="121">
        <f t="shared" si="5"/>
        <v>25808</v>
      </c>
      <c r="X10" s="121">
        <f t="shared" si="5"/>
        <v>26218</v>
      </c>
      <c r="Y10" s="121"/>
      <c r="Z10" s="121">
        <f t="shared" si="6"/>
        <v>14168</v>
      </c>
      <c r="AA10" s="121">
        <f t="shared" si="6"/>
        <v>6751</v>
      </c>
      <c r="AB10" s="121">
        <f t="shared" si="6"/>
        <v>7417</v>
      </c>
    </row>
    <row r="11" spans="1:31" ht="15" customHeight="1" x14ac:dyDescent="0.25">
      <c r="A11" s="68" t="s">
        <v>42</v>
      </c>
      <c r="B11" s="121">
        <f t="shared" si="0"/>
        <v>25594</v>
      </c>
      <c r="C11" s="121">
        <f t="shared" si="0"/>
        <v>12973</v>
      </c>
      <c r="D11" s="121">
        <f t="shared" si="0"/>
        <v>12621</v>
      </c>
      <c r="E11" s="121"/>
      <c r="F11" s="121">
        <f t="shared" si="1"/>
        <v>5440</v>
      </c>
      <c r="G11" s="121">
        <f t="shared" si="1"/>
        <v>2751</v>
      </c>
      <c r="H11" s="121">
        <f t="shared" si="1"/>
        <v>2689</v>
      </c>
      <c r="I11" s="121"/>
      <c r="J11" s="121">
        <f t="shared" si="2"/>
        <v>5200</v>
      </c>
      <c r="K11" s="121">
        <f t="shared" si="2"/>
        <v>2613</v>
      </c>
      <c r="L11" s="121">
        <f t="shared" si="2"/>
        <v>2587</v>
      </c>
      <c r="M11" s="121"/>
      <c r="N11" s="121">
        <f t="shared" si="3"/>
        <v>5196</v>
      </c>
      <c r="O11" s="121">
        <f t="shared" si="3"/>
        <v>2659</v>
      </c>
      <c r="P11" s="121">
        <f t="shared" si="3"/>
        <v>2537</v>
      </c>
      <c r="Q11" s="121"/>
      <c r="R11" s="121">
        <f t="shared" si="4"/>
        <v>4699</v>
      </c>
      <c r="S11" s="121">
        <f t="shared" si="4"/>
        <v>2384</v>
      </c>
      <c r="T11" s="121">
        <f t="shared" si="4"/>
        <v>2315</v>
      </c>
      <c r="U11" s="121"/>
      <c r="V11" s="121">
        <f t="shared" si="5"/>
        <v>4696</v>
      </c>
      <c r="W11" s="121">
        <f t="shared" si="5"/>
        <v>2373</v>
      </c>
      <c r="X11" s="121">
        <f t="shared" si="5"/>
        <v>2323</v>
      </c>
      <c r="Y11" s="121"/>
      <c r="Z11" s="37">
        <f t="shared" si="6"/>
        <v>363</v>
      </c>
      <c r="AA11" s="37">
        <f t="shared" si="6"/>
        <v>193</v>
      </c>
      <c r="AB11" s="37">
        <f t="shared" si="6"/>
        <v>170</v>
      </c>
    </row>
    <row r="12" spans="1:31" ht="15" customHeight="1" x14ac:dyDescent="0.25">
      <c r="A12" s="68" t="s">
        <v>194</v>
      </c>
      <c r="B12" s="121">
        <f t="shared" si="0"/>
        <v>11514</v>
      </c>
      <c r="C12" s="121">
        <f t="shared" si="0"/>
        <v>5735</v>
      </c>
      <c r="D12" s="121">
        <f t="shared" si="0"/>
        <v>5779</v>
      </c>
      <c r="E12" s="121"/>
      <c r="F12" s="121">
        <f t="shared" si="1"/>
        <v>2305</v>
      </c>
      <c r="G12" s="121">
        <f t="shared" si="1"/>
        <v>1139</v>
      </c>
      <c r="H12" s="121">
        <f t="shared" si="1"/>
        <v>1166</v>
      </c>
      <c r="I12" s="121"/>
      <c r="J12" s="121">
        <f t="shared" si="2"/>
        <v>2265</v>
      </c>
      <c r="K12" s="121">
        <f t="shared" si="2"/>
        <v>1151</v>
      </c>
      <c r="L12" s="121">
        <f t="shared" si="2"/>
        <v>1114</v>
      </c>
      <c r="M12" s="121"/>
      <c r="N12" s="121">
        <f t="shared" si="3"/>
        <v>2166</v>
      </c>
      <c r="O12" s="121">
        <f t="shared" si="3"/>
        <v>1071</v>
      </c>
      <c r="P12" s="121">
        <f t="shared" si="3"/>
        <v>1095</v>
      </c>
      <c r="Q12" s="121"/>
      <c r="R12" s="121">
        <f t="shared" si="4"/>
        <v>2263</v>
      </c>
      <c r="S12" s="121">
        <f t="shared" si="4"/>
        <v>1122</v>
      </c>
      <c r="T12" s="121">
        <f t="shared" si="4"/>
        <v>1141</v>
      </c>
      <c r="U12" s="121"/>
      <c r="V12" s="121">
        <f t="shared" si="5"/>
        <v>2062</v>
      </c>
      <c r="W12" s="121">
        <f t="shared" si="5"/>
        <v>1007</v>
      </c>
      <c r="X12" s="121">
        <f t="shared" si="5"/>
        <v>1055</v>
      </c>
      <c r="Y12" s="37"/>
      <c r="Z12" s="37">
        <f t="shared" si="6"/>
        <v>453</v>
      </c>
      <c r="AA12" s="37">
        <f t="shared" si="6"/>
        <v>245</v>
      </c>
      <c r="AB12" s="37">
        <f t="shared" si="6"/>
        <v>208</v>
      </c>
    </row>
    <row r="13" spans="1:31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31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64"/>
      <c r="AA14" s="64"/>
      <c r="AB14" s="64"/>
    </row>
    <row r="15" spans="1:31" ht="15" customHeight="1" x14ac:dyDescent="0.25">
      <c r="A15" s="67" t="s">
        <v>8</v>
      </c>
      <c r="B15" s="120">
        <f>+B16+B17+B18</f>
        <v>259819</v>
      </c>
      <c r="C15" s="120">
        <f t="shared" ref="C15:D15" si="7">+C16+C17+C18</f>
        <v>130640</v>
      </c>
      <c r="D15" s="120">
        <f t="shared" si="7"/>
        <v>129179</v>
      </c>
      <c r="E15" s="120"/>
      <c r="F15" s="120">
        <f>+F16+F17+F18</f>
        <v>53848</v>
      </c>
      <c r="G15" s="120">
        <f t="shared" ref="G15:H15" si="8">+G16+G17+G18</f>
        <v>27305</v>
      </c>
      <c r="H15" s="120">
        <f t="shared" si="8"/>
        <v>26543</v>
      </c>
      <c r="I15" s="120"/>
      <c r="J15" s="120">
        <f>+J16+J17+J18</f>
        <v>53886</v>
      </c>
      <c r="K15" s="120">
        <f t="shared" ref="K15:L15" si="9">+K16+K17+K18</f>
        <v>27633</v>
      </c>
      <c r="L15" s="120">
        <f t="shared" si="9"/>
        <v>26253</v>
      </c>
      <c r="M15" s="120"/>
      <c r="N15" s="120">
        <f>+N16+N17+N18</f>
        <v>49586</v>
      </c>
      <c r="O15" s="120">
        <f t="shared" ref="O15:P15" si="10">+O16+O17+O18</f>
        <v>25076</v>
      </c>
      <c r="P15" s="120">
        <f t="shared" si="10"/>
        <v>24510</v>
      </c>
      <c r="Q15" s="120"/>
      <c r="R15" s="120">
        <f>+R16+R17+R18</f>
        <v>46668</v>
      </c>
      <c r="S15" s="120">
        <f t="shared" ref="S15:T15" si="11">+S16+S17+S18</f>
        <v>23237</v>
      </c>
      <c r="T15" s="120">
        <f t="shared" si="11"/>
        <v>23431</v>
      </c>
      <c r="U15" s="120"/>
      <c r="V15" s="120">
        <f>+V16+V17+V18</f>
        <v>44764</v>
      </c>
      <c r="W15" s="120">
        <f t="shared" ref="W15:X15" si="12">+W16+W17+W18</f>
        <v>22179</v>
      </c>
      <c r="X15" s="120">
        <f t="shared" si="12"/>
        <v>22585</v>
      </c>
      <c r="Y15" s="120"/>
      <c r="Z15" s="120">
        <f>+Z16+Z17+Z18</f>
        <v>11067</v>
      </c>
      <c r="AA15" s="120">
        <f t="shared" ref="AA15:AB15" si="13">+AA16+AA17+AA18</f>
        <v>5210</v>
      </c>
      <c r="AB15" s="120">
        <f t="shared" si="13"/>
        <v>5857</v>
      </c>
    </row>
    <row r="16" spans="1:31" ht="15" customHeight="1" x14ac:dyDescent="0.25">
      <c r="A16" s="68" t="s">
        <v>41</v>
      </c>
      <c r="B16" s="121">
        <f>+'C49'!B16+'C59'!B16</f>
        <v>223388</v>
      </c>
      <c r="C16" s="121">
        <f>+'C49'!C16+'C59'!C16</f>
        <v>112254</v>
      </c>
      <c r="D16" s="121">
        <f>+'C49'!D16+'C59'!D16</f>
        <v>111134</v>
      </c>
      <c r="E16" s="121"/>
      <c r="F16" s="121">
        <f>+'C49'!F16+'C59'!F16</f>
        <v>46283</v>
      </c>
      <c r="G16" s="121">
        <f>+'C49'!G16+'C59'!G16</f>
        <v>23513</v>
      </c>
      <c r="H16" s="121">
        <f>+'C49'!H16+'C59'!H16</f>
        <v>22770</v>
      </c>
      <c r="I16" s="121"/>
      <c r="J16" s="121">
        <f>+'C49'!J16+'C59'!J16</f>
        <v>46584</v>
      </c>
      <c r="K16" s="121">
        <f>+'C49'!K16+'C59'!K16</f>
        <v>23939</v>
      </c>
      <c r="L16" s="121">
        <f>+'C49'!L16+'C59'!L16</f>
        <v>22645</v>
      </c>
      <c r="M16" s="121"/>
      <c r="N16" s="121">
        <f>+'C49'!N16+'C59'!N16</f>
        <v>42351</v>
      </c>
      <c r="O16" s="121">
        <f>+'C49'!O16+'C59'!O16</f>
        <v>21400</v>
      </c>
      <c r="P16" s="121">
        <f>+'C49'!P16+'C59'!P16</f>
        <v>20951</v>
      </c>
      <c r="Q16" s="121"/>
      <c r="R16" s="121">
        <f>+'C49'!R16+'C59'!R16</f>
        <v>39822</v>
      </c>
      <c r="S16" s="121">
        <f>+'C49'!S16+'C59'!S16</f>
        <v>19794</v>
      </c>
      <c r="T16" s="121">
        <f>+'C49'!T16+'C59'!T16</f>
        <v>20028</v>
      </c>
      <c r="U16" s="121"/>
      <c r="V16" s="121">
        <f>+'C49'!V16+'C59'!V16</f>
        <v>38086</v>
      </c>
      <c r="W16" s="121">
        <f>+'C49'!W16+'C59'!W16</f>
        <v>18831</v>
      </c>
      <c r="X16" s="121">
        <f>+'C49'!X16+'C59'!X16</f>
        <v>19255</v>
      </c>
      <c r="Y16" s="121"/>
      <c r="Z16" s="121">
        <f>+'C49'!Z16+'C59'!Z16</f>
        <v>10262</v>
      </c>
      <c r="AA16" s="121">
        <f>+'C49'!AA16+'C59'!AA16</f>
        <v>4777</v>
      </c>
      <c r="AB16" s="121">
        <f>+'C49'!AB16+'C59'!AB16</f>
        <v>5485</v>
      </c>
    </row>
    <row r="17" spans="1:28" ht="15" customHeight="1" x14ac:dyDescent="0.25">
      <c r="A17" s="68" t="s">
        <v>42</v>
      </c>
      <c r="B17" s="121">
        <f>+'C49'!B17+'C59'!B17</f>
        <v>24917</v>
      </c>
      <c r="C17" s="121">
        <f>+'C49'!C17+'C59'!C17</f>
        <v>12651</v>
      </c>
      <c r="D17" s="121">
        <f>+'C49'!D17+'C59'!D17</f>
        <v>12266</v>
      </c>
      <c r="E17" s="121"/>
      <c r="F17" s="121">
        <f>+'C49'!F17+'C59'!F17</f>
        <v>5260</v>
      </c>
      <c r="G17" s="121">
        <f>+'C49'!G17+'C59'!G17</f>
        <v>2653</v>
      </c>
      <c r="H17" s="121">
        <f>+'C49'!H17+'C59'!H17</f>
        <v>2607</v>
      </c>
      <c r="I17" s="121"/>
      <c r="J17" s="121">
        <f>+'C49'!J17+'C59'!J17</f>
        <v>5037</v>
      </c>
      <c r="K17" s="121">
        <f>+'C49'!K17+'C59'!K17</f>
        <v>2543</v>
      </c>
      <c r="L17" s="121">
        <f>+'C49'!L17+'C59'!L17</f>
        <v>2494</v>
      </c>
      <c r="M17" s="121"/>
      <c r="N17" s="121">
        <f>+'C49'!N17+'C59'!N17</f>
        <v>5069</v>
      </c>
      <c r="O17" s="121">
        <f>+'C49'!O17+'C59'!O17</f>
        <v>2605</v>
      </c>
      <c r="P17" s="121">
        <f>+'C49'!P17+'C59'!P17</f>
        <v>2464</v>
      </c>
      <c r="Q17" s="121"/>
      <c r="R17" s="121">
        <f>+'C49'!R17+'C59'!R17</f>
        <v>4583</v>
      </c>
      <c r="S17" s="121">
        <f>+'C49'!S17+'C59'!S17</f>
        <v>2321</v>
      </c>
      <c r="T17" s="121">
        <f>+'C49'!T17+'C59'!T17</f>
        <v>2262</v>
      </c>
      <c r="U17" s="121"/>
      <c r="V17" s="121">
        <f>+'C49'!V17+'C59'!V17</f>
        <v>4616</v>
      </c>
      <c r="W17" s="121">
        <f>+'C49'!W17+'C59'!W17</f>
        <v>2341</v>
      </c>
      <c r="X17" s="121">
        <f>+'C49'!X17+'C59'!X17</f>
        <v>2275</v>
      </c>
      <c r="Y17" s="121"/>
      <c r="Z17" s="37">
        <f>+'C49'!Z17+'C59'!Z17</f>
        <v>352</v>
      </c>
      <c r="AA17" s="37">
        <f>+'C49'!AA17+'C59'!AA17</f>
        <v>188</v>
      </c>
      <c r="AB17" s="37">
        <f>+'C49'!AB17+'C59'!AB17</f>
        <v>164</v>
      </c>
    </row>
    <row r="18" spans="1:28" ht="15" customHeight="1" x14ac:dyDescent="0.25">
      <c r="A18" s="68" t="s">
        <v>194</v>
      </c>
      <c r="B18" s="121">
        <f>+'C49'!B18+'C59'!B18</f>
        <v>11514</v>
      </c>
      <c r="C18" s="121">
        <f>+'C49'!C18+'C59'!C18</f>
        <v>5735</v>
      </c>
      <c r="D18" s="121">
        <f>+'C49'!D18+'C59'!D18</f>
        <v>5779</v>
      </c>
      <c r="E18" s="121"/>
      <c r="F18" s="121">
        <f>+'C49'!F18+'C59'!F18</f>
        <v>2305</v>
      </c>
      <c r="G18" s="121">
        <f>+'C49'!G18+'C59'!G18</f>
        <v>1139</v>
      </c>
      <c r="H18" s="121">
        <f>+'C49'!H18+'C59'!H18</f>
        <v>1166</v>
      </c>
      <c r="I18" s="121"/>
      <c r="J18" s="121">
        <f>+'C49'!J18+'C59'!J18</f>
        <v>2265</v>
      </c>
      <c r="K18" s="121">
        <f>+'C49'!K18+'C59'!K18</f>
        <v>1151</v>
      </c>
      <c r="L18" s="121">
        <f>+'C49'!L18+'C59'!L18</f>
        <v>1114</v>
      </c>
      <c r="M18" s="121"/>
      <c r="N18" s="121">
        <f>+'C49'!N18+'C59'!N18</f>
        <v>2166</v>
      </c>
      <c r="O18" s="121">
        <f>+'C49'!O18+'C59'!O18</f>
        <v>1071</v>
      </c>
      <c r="P18" s="121">
        <f>+'C49'!P18+'C59'!P18</f>
        <v>1095</v>
      </c>
      <c r="Q18" s="121"/>
      <c r="R18" s="121">
        <f>+'C49'!R18+'C59'!R18</f>
        <v>2263</v>
      </c>
      <c r="S18" s="121">
        <f>+'C49'!S18+'C59'!S18</f>
        <v>1122</v>
      </c>
      <c r="T18" s="121">
        <f>+'C49'!T18+'C59'!T18</f>
        <v>1141</v>
      </c>
      <c r="U18" s="121"/>
      <c r="V18" s="121">
        <f>+'C49'!V18+'C59'!V18</f>
        <v>2062</v>
      </c>
      <c r="W18" s="121">
        <f>+'C49'!W18+'C59'!W18</f>
        <v>1007</v>
      </c>
      <c r="X18" s="121">
        <f>+'C49'!X18+'C59'!X18</f>
        <v>1055</v>
      </c>
      <c r="Y18" s="37"/>
      <c r="Z18" s="37">
        <f>+'C49'!Z18+'C59'!Z18</f>
        <v>453</v>
      </c>
      <c r="AA18" s="37">
        <f>+'C49'!AA18+'C59'!AA18</f>
        <v>245</v>
      </c>
      <c r="AB18" s="37">
        <f>+'C49'!AB18+'C59'!AB18</f>
        <v>208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5" customHeight="1" x14ac:dyDescent="0.25">
      <c r="A21" s="67" t="s">
        <v>8</v>
      </c>
      <c r="B21" s="120">
        <f>+B22+B23+B24</f>
        <v>89070</v>
      </c>
      <c r="C21" s="120">
        <f t="shared" ref="C21:D21" si="14">+C22+C23+C24</f>
        <v>44947</v>
      </c>
      <c r="D21" s="120">
        <f t="shared" si="14"/>
        <v>44123</v>
      </c>
      <c r="E21" s="120"/>
      <c r="F21" s="120">
        <f>+F22+F23+F24</f>
        <v>19553</v>
      </c>
      <c r="G21" s="120">
        <f t="shared" ref="G21:H21" si="15">+G22+G23+G24</f>
        <v>9859</v>
      </c>
      <c r="H21" s="120">
        <f t="shared" si="15"/>
        <v>9694</v>
      </c>
      <c r="I21" s="120"/>
      <c r="J21" s="120">
        <f>+J22+J23+J24</f>
        <v>19240</v>
      </c>
      <c r="K21" s="120">
        <f t="shared" ref="K21:L21" si="16">+K22+K23+K24</f>
        <v>9866</v>
      </c>
      <c r="L21" s="120">
        <f t="shared" si="16"/>
        <v>9374</v>
      </c>
      <c r="M21" s="120"/>
      <c r="N21" s="120">
        <f>+N22+N23+N24</f>
        <v>17048</v>
      </c>
      <c r="O21" s="120">
        <f t="shared" ref="O21:P21" si="17">+O22+O23+O24</f>
        <v>8496</v>
      </c>
      <c r="P21" s="120">
        <f t="shared" si="17"/>
        <v>8552</v>
      </c>
      <c r="Q21" s="120"/>
      <c r="R21" s="120">
        <f>+R22+R23+R24</f>
        <v>15292</v>
      </c>
      <c r="S21" s="120">
        <f t="shared" ref="S21:T21" si="18">+S22+S23+S24</f>
        <v>7738</v>
      </c>
      <c r="T21" s="120">
        <f t="shared" si="18"/>
        <v>7554</v>
      </c>
      <c r="U21" s="120"/>
      <c r="V21" s="120">
        <f>+V22+V23+V24</f>
        <v>14020</v>
      </c>
      <c r="W21" s="120">
        <f t="shared" ref="W21:X21" si="19">+W22+W23+W24</f>
        <v>7009</v>
      </c>
      <c r="X21" s="120">
        <f t="shared" si="19"/>
        <v>7011</v>
      </c>
      <c r="Y21" s="120"/>
      <c r="Z21" s="120">
        <f>+Z22+Z23+Z24</f>
        <v>3917</v>
      </c>
      <c r="AA21" s="120">
        <f t="shared" ref="AA21:AB21" si="20">+AA22+AA23+AA24</f>
        <v>1979</v>
      </c>
      <c r="AB21" s="120">
        <f t="shared" si="20"/>
        <v>1938</v>
      </c>
    </row>
    <row r="22" spans="1:28" ht="15" customHeight="1" x14ac:dyDescent="0.25">
      <c r="A22" s="68" t="s">
        <v>41</v>
      </c>
      <c r="B22" s="121">
        <f>+'C49'!B22+'C59'!B22</f>
        <v>88393</v>
      </c>
      <c r="C22" s="121">
        <f>+'C49'!C22+'C59'!C22</f>
        <v>44625</v>
      </c>
      <c r="D22" s="121">
        <f>+'C49'!D22+'C59'!D22</f>
        <v>43768</v>
      </c>
      <c r="E22" s="121"/>
      <c r="F22" s="121">
        <f>+'C49'!F22+'C59'!F22</f>
        <v>19373</v>
      </c>
      <c r="G22" s="121">
        <f>+'C49'!G22+'C59'!G22</f>
        <v>9761</v>
      </c>
      <c r="H22" s="121">
        <f>+'C49'!H22+'C59'!H22</f>
        <v>9612</v>
      </c>
      <c r="I22" s="121"/>
      <c r="J22" s="121">
        <f>+'C49'!J22+'C59'!J22</f>
        <v>19077</v>
      </c>
      <c r="K22" s="121">
        <f>+'C49'!K22+'C59'!K22</f>
        <v>9796</v>
      </c>
      <c r="L22" s="121">
        <f>+'C49'!L22+'C59'!L22</f>
        <v>9281</v>
      </c>
      <c r="M22" s="121"/>
      <c r="N22" s="121">
        <f>+'C49'!N22+'C59'!N22</f>
        <v>16921</v>
      </c>
      <c r="O22" s="121">
        <f>+'C49'!O22+'C59'!O22</f>
        <v>8442</v>
      </c>
      <c r="P22" s="121">
        <f>+'C49'!P22+'C59'!P22</f>
        <v>8479</v>
      </c>
      <c r="Q22" s="121"/>
      <c r="R22" s="121">
        <f>+'C49'!R22+'C59'!R22</f>
        <v>15176</v>
      </c>
      <c r="S22" s="121">
        <f>+'C49'!S22+'C59'!S22</f>
        <v>7675</v>
      </c>
      <c r="T22" s="121">
        <f>+'C49'!T22+'C59'!T22</f>
        <v>7501</v>
      </c>
      <c r="U22" s="121"/>
      <c r="V22" s="121">
        <f>+'C49'!V22+'C59'!V22</f>
        <v>13940</v>
      </c>
      <c r="W22" s="121">
        <f>+'C49'!W22+'C59'!W22</f>
        <v>6977</v>
      </c>
      <c r="X22" s="121">
        <f>+'C49'!X22+'C59'!X22</f>
        <v>6963</v>
      </c>
      <c r="Y22" s="121"/>
      <c r="Z22" s="121">
        <f>+'C49'!Z22+'C59'!Z22</f>
        <v>3906</v>
      </c>
      <c r="AA22" s="121">
        <f>+'C49'!AA22+'C59'!AA22</f>
        <v>1974</v>
      </c>
      <c r="AB22" s="121">
        <f>+'C49'!AB22+'C59'!AB22</f>
        <v>1932</v>
      </c>
    </row>
    <row r="23" spans="1:28" ht="15" customHeight="1" x14ac:dyDescent="0.25">
      <c r="A23" s="68" t="s">
        <v>42</v>
      </c>
      <c r="B23" s="37">
        <f>+'C49'!B23+'C59'!B23</f>
        <v>677</v>
      </c>
      <c r="C23" s="37">
        <f>+'C49'!C23+'C59'!C23</f>
        <v>322</v>
      </c>
      <c r="D23" s="37">
        <f>+'C49'!D23+'C59'!D23</f>
        <v>355</v>
      </c>
      <c r="E23" s="37"/>
      <c r="F23" s="37">
        <f>+'C49'!F23+'C59'!F23</f>
        <v>180</v>
      </c>
      <c r="G23" s="37">
        <f>+'C49'!G23+'C59'!G23</f>
        <v>98</v>
      </c>
      <c r="H23" s="37">
        <f>+'C49'!H23+'C59'!H23</f>
        <v>82</v>
      </c>
      <c r="I23" s="37"/>
      <c r="J23" s="37">
        <f>+'C49'!J23+'C59'!J23</f>
        <v>163</v>
      </c>
      <c r="K23" s="37">
        <f>+'C49'!K23+'C59'!K23</f>
        <v>70</v>
      </c>
      <c r="L23" s="37">
        <f>+'C49'!L23+'C59'!L23</f>
        <v>93</v>
      </c>
      <c r="M23" s="37"/>
      <c r="N23" s="37">
        <f>+'C49'!N23+'C59'!N23</f>
        <v>127</v>
      </c>
      <c r="O23" s="37">
        <f>+'C49'!O23+'C59'!O23</f>
        <v>54</v>
      </c>
      <c r="P23" s="37">
        <f>+'C49'!P23+'C59'!P23</f>
        <v>73</v>
      </c>
      <c r="Q23" s="37"/>
      <c r="R23" s="37">
        <f>+'C49'!R23+'C59'!R23</f>
        <v>116</v>
      </c>
      <c r="S23" s="37">
        <f>+'C49'!S23+'C59'!S23</f>
        <v>63</v>
      </c>
      <c r="T23" s="37">
        <f>+'C49'!T23+'C59'!T23</f>
        <v>53</v>
      </c>
      <c r="U23" s="37"/>
      <c r="V23" s="37">
        <f>+'C49'!V23+'C59'!V23</f>
        <v>80</v>
      </c>
      <c r="W23" s="37">
        <f>+'C49'!W23+'C59'!W23</f>
        <v>32</v>
      </c>
      <c r="X23" s="37">
        <f>+'C49'!X23+'C59'!X23</f>
        <v>48</v>
      </c>
      <c r="Y23" s="37"/>
      <c r="Z23" s="37">
        <f>+'C49'!Z23+'C59'!Z23</f>
        <v>11</v>
      </c>
      <c r="AA23" s="37">
        <f>+'C49'!AA23+'C59'!AA23</f>
        <v>5</v>
      </c>
      <c r="AB23" s="37">
        <f>+'C49'!AB23+'C59'!AB23</f>
        <v>6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572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258" t="s">
        <v>566</v>
      </c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</row>
  </sheetData>
  <mergeCells count="16">
    <mergeCell ref="A27:AB27"/>
    <mergeCell ref="A6:A7"/>
    <mergeCell ref="B6:D6"/>
    <mergeCell ref="F6:H6"/>
    <mergeCell ref="J6:L6"/>
    <mergeCell ref="N6:P6"/>
    <mergeCell ref="R6:T6"/>
    <mergeCell ref="V6:X6"/>
    <mergeCell ref="Z6:AB6"/>
    <mergeCell ref="A25:AB25"/>
    <mergeCell ref="A26:AB26"/>
    <mergeCell ref="AC2:AD3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531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95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263496</v>
      </c>
      <c r="C10" s="120">
        <f t="shared" ref="B10:D13" si="0">+C16+C22</f>
        <v>126653</v>
      </c>
      <c r="D10" s="120">
        <f t="shared" si="0"/>
        <v>136843</v>
      </c>
      <c r="E10" s="120"/>
      <c r="F10" s="120">
        <f t="shared" ref="F10:H13" si="1">+F16+F22</f>
        <v>53127</v>
      </c>
      <c r="G10" s="120">
        <f t="shared" si="1"/>
        <v>25980</v>
      </c>
      <c r="H10" s="120">
        <f t="shared" si="1"/>
        <v>27147</v>
      </c>
      <c r="I10" s="120"/>
      <c r="J10" s="120">
        <f t="shared" ref="J10:L13" si="2">+J16+J22</f>
        <v>50754</v>
      </c>
      <c r="K10" s="120">
        <f t="shared" si="2"/>
        <v>24826</v>
      </c>
      <c r="L10" s="120">
        <f t="shared" si="2"/>
        <v>25928</v>
      </c>
      <c r="M10" s="120"/>
      <c r="N10" s="120">
        <f t="shared" ref="N10:P13" si="3">+N16+N22</f>
        <v>52634</v>
      </c>
      <c r="O10" s="120">
        <f t="shared" si="3"/>
        <v>25414</v>
      </c>
      <c r="P10" s="120">
        <f t="shared" si="3"/>
        <v>27220</v>
      </c>
      <c r="Q10" s="120"/>
      <c r="R10" s="120">
        <f t="shared" ref="R10:T13" si="4">+R16+R22</f>
        <v>44932</v>
      </c>
      <c r="S10" s="120">
        <f t="shared" si="4"/>
        <v>21049</v>
      </c>
      <c r="T10" s="120">
        <f t="shared" si="4"/>
        <v>23883</v>
      </c>
      <c r="U10" s="120"/>
      <c r="V10" s="120">
        <f t="shared" ref="V10:X13" si="5">+V16+V22</f>
        <v>47972</v>
      </c>
      <c r="W10" s="120">
        <f t="shared" si="5"/>
        <v>22741</v>
      </c>
      <c r="X10" s="120">
        <f t="shared" si="5"/>
        <v>25231</v>
      </c>
      <c r="Y10" s="120"/>
      <c r="Z10" s="120">
        <f t="shared" ref="Z10:AB13" si="6">+Z16+Z22</f>
        <v>14077</v>
      </c>
      <c r="AA10" s="120">
        <f t="shared" si="6"/>
        <v>6643</v>
      </c>
      <c r="AB10" s="120">
        <f t="shared" si="6"/>
        <v>7434</v>
      </c>
    </row>
    <row r="11" spans="1:32" ht="15" customHeight="1" x14ac:dyDescent="0.25">
      <c r="A11" s="68" t="s">
        <v>41</v>
      </c>
      <c r="B11" s="121">
        <f t="shared" si="0"/>
        <v>228502</v>
      </c>
      <c r="C11" s="121">
        <f t="shared" si="0"/>
        <v>109212</v>
      </c>
      <c r="D11" s="121">
        <f t="shared" si="0"/>
        <v>119290</v>
      </c>
      <c r="E11" s="121"/>
      <c r="F11" s="121">
        <f t="shared" si="1"/>
        <v>45900</v>
      </c>
      <c r="G11" s="121">
        <f t="shared" si="1"/>
        <v>22394</v>
      </c>
      <c r="H11" s="121">
        <f t="shared" si="1"/>
        <v>23506</v>
      </c>
      <c r="I11" s="121"/>
      <c r="J11" s="121">
        <f t="shared" si="2"/>
        <v>43839</v>
      </c>
      <c r="K11" s="121">
        <f t="shared" si="2"/>
        <v>21366</v>
      </c>
      <c r="L11" s="121">
        <f t="shared" si="2"/>
        <v>22473</v>
      </c>
      <c r="M11" s="121"/>
      <c r="N11" s="121">
        <f t="shared" si="3"/>
        <v>45626</v>
      </c>
      <c r="O11" s="121">
        <f t="shared" si="3"/>
        <v>21894</v>
      </c>
      <c r="P11" s="121">
        <f t="shared" si="3"/>
        <v>23732</v>
      </c>
      <c r="Q11" s="121"/>
      <c r="R11" s="121">
        <f t="shared" si="4"/>
        <v>38491</v>
      </c>
      <c r="S11" s="121">
        <f t="shared" si="4"/>
        <v>17868</v>
      </c>
      <c r="T11" s="121">
        <f t="shared" si="4"/>
        <v>20623</v>
      </c>
      <c r="U11" s="121"/>
      <c r="V11" s="121">
        <f t="shared" si="5"/>
        <v>41382</v>
      </c>
      <c r="W11" s="121">
        <f t="shared" si="5"/>
        <v>19483</v>
      </c>
      <c r="X11" s="121">
        <f t="shared" si="5"/>
        <v>21899</v>
      </c>
      <c r="Y11" s="121"/>
      <c r="Z11" s="121">
        <f t="shared" si="6"/>
        <v>13264</v>
      </c>
      <c r="AA11" s="121">
        <f t="shared" si="6"/>
        <v>6207</v>
      </c>
      <c r="AB11" s="121">
        <f t="shared" si="6"/>
        <v>7057</v>
      </c>
    </row>
    <row r="12" spans="1:32" ht="15" customHeight="1" x14ac:dyDescent="0.25">
      <c r="A12" s="68" t="s">
        <v>42</v>
      </c>
      <c r="B12" s="121">
        <f t="shared" si="0"/>
        <v>24221</v>
      </c>
      <c r="C12" s="121">
        <f t="shared" si="0"/>
        <v>12160</v>
      </c>
      <c r="D12" s="121">
        <f t="shared" si="0"/>
        <v>12061</v>
      </c>
      <c r="E12" s="121"/>
      <c r="F12" s="121">
        <f t="shared" si="1"/>
        <v>5100</v>
      </c>
      <c r="G12" s="121">
        <f t="shared" si="1"/>
        <v>2553</v>
      </c>
      <c r="H12" s="121">
        <f t="shared" si="1"/>
        <v>2547</v>
      </c>
      <c r="I12" s="121"/>
      <c r="J12" s="121">
        <f t="shared" si="2"/>
        <v>4844</v>
      </c>
      <c r="K12" s="121">
        <f t="shared" si="2"/>
        <v>2417</v>
      </c>
      <c r="L12" s="121">
        <f t="shared" si="2"/>
        <v>2427</v>
      </c>
      <c r="M12" s="121"/>
      <c r="N12" s="121">
        <f t="shared" si="3"/>
        <v>4940</v>
      </c>
      <c r="O12" s="121">
        <f t="shared" si="3"/>
        <v>2509</v>
      </c>
      <c r="P12" s="121">
        <f t="shared" si="3"/>
        <v>2431</v>
      </c>
      <c r="Q12" s="121"/>
      <c r="R12" s="121">
        <f t="shared" si="4"/>
        <v>4395</v>
      </c>
      <c r="S12" s="121">
        <f t="shared" si="4"/>
        <v>2198</v>
      </c>
      <c r="T12" s="121">
        <f t="shared" si="4"/>
        <v>2197</v>
      </c>
      <c r="U12" s="121"/>
      <c r="V12" s="121">
        <f t="shared" si="5"/>
        <v>4580</v>
      </c>
      <c r="W12" s="121">
        <f t="shared" si="5"/>
        <v>2291</v>
      </c>
      <c r="X12" s="121">
        <f t="shared" si="5"/>
        <v>2289</v>
      </c>
      <c r="Y12" s="37"/>
      <c r="Z12" s="37">
        <f t="shared" si="6"/>
        <v>362</v>
      </c>
      <c r="AA12" s="37">
        <f t="shared" si="6"/>
        <v>192</v>
      </c>
      <c r="AB12" s="37">
        <f t="shared" si="6"/>
        <v>170</v>
      </c>
    </row>
    <row r="13" spans="1:32" ht="15" customHeight="1" x14ac:dyDescent="0.25">
      <c r="A13" s="68" t="s">
        <v>194</v>
      </c>
      <c r="B13" s="121">
        <f t="shared" si="0"/>
        <v>10773</v>
      </c>
      <c r="C13" s="121">
        <f t="shared" si="0"/>
        <v>5281</v>
      </c>
      <c r="D13" s="121">
        <f t="shared" si="0"/>
        <v>5492</v>
      </c>
      <c r="E13" s="121"/>
      <c r="F13" s="121">
        <f t="shared" si="1"/>
        <v>2127</v>
      </c>
      <c r="G13" s="121">
        <f t="shared" si="1"/>
        <v>1033</v>
      </c>
      <c r="H13" s="121">
        <f t="shared" si="1"/>
        <v>1094</v>
      </c>
      <c r="I13" s="121"/>
      <c r="J13" s="121">
        <f t="shared" si="2"/>
        <v>2071</v>
      </c>
      <c r="K13" s="121">
        <f t="shared" si="2"/>
        <v>1043</v>
      </c>
      <c r="L13" s="121">
        <f t="shared" si="2"/>
        <v>1028</v>
      </c>
      <c r="M13" s="121"/>
      <c r="N13" s="121">
        <f t="shared" si="3"/>
        <v>2068</v>
      </c>
      <c r="O13" s="121">
        <f t="shared" si="3"/>
        <v>1011</v>
      </c>
      <c r="P13" s="121">
        <f t="shared" si="3"/>
        <v>1057</v>
      </c>
      <c r="Q13" s="121"/>
      <c r="R13" s="121">
        <f t="shared" si="4"/>
        <v>2046</v>
      </c>
      <c r="S13" s="37">
        <f t="shared" si="4"/>
        <v>983</v>
      </c>
      <c r="T13" s="121">
        <f t="shared" si="4"/>
        <v>1063</v>
      </c>
      <c r="U13" s="37"/>
      <c r="V13" s="121">
        <f t="shared" si="5"/>
        <v>2010</v>
      </c>
      <c r="W13" s="37">
        <f t="shared" si="5"/>
        <v>967</v>
      </c>
      <c r="X13" s="121">
        <f t="shared" si="5"/>
        <v>1043</v>
      </c>
      <c r="Y13" s="37"/>
      <c r="Z13" s="37">
        <f t="shared" si="6"/>
        <v>451</v>
      </c>
      <c r="AA13" s="37">
        <f t="shared" si="6"/>
        <v>244</v>
      </c>
      <c r="AB13" s="37">
        <f t="shared" si="6"/>
        <v>207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32" ht="15" customHeight="1" x14ac:dyDescent="0.25">
      <c r="A16" s="67" t="s">
        <v>8</v>
      </c>
      <c r="B16" s="120">
        <f>+B17+B18+B19</f>
        <v>195414</v>
      </c>
      <c r="C16" s="120">
        <f t="shared" ref="C16:D16" si="7">+C17+C18+C19</f>
        <v>94242</v>
      </c>
      <c r="D16" s="120">
        <f t="shared" si="7"/>
        <v>101172</v>
      </c>
      <c r="E16" s="120"/>
      <c r="F16" s="120">
        <f>+F17+F18+F19</f>
        <v>38603</v>
      </c>
      <c r="G16" s="120">
        <f t="shared" ref="G16:H16" si="8">+G17+G18+G19</f>
        <v>18979</v>
      </c>
      <c r="H16" s="120">
        <f t="shared" si="8"/>
        <v>19624</v>
      </c>
      <c r="I16" s="120"/>
      <c r="J16" s="120">
        <f>+J17+J18+J19</f>
        <v>36984</v>
      </c>
      <c r="K16" s="120">
        <f t="shared" ref="K16:L16" si="9">+K17+K18+K19</f>
        <v>18178</v>
      </c>
      <c r="L16" s="120">
        <f t="shared" si="9"/>
        <v>18806</v>
      </c>
      <c r="M16" s="120"/>
      <c r="N16" s="120">
        <f>+N17+N18+N19</f>
        <v>39026</v>
      </c>
      <c r="O16" s="120">
        <f t="shared" ref="O16:P16" si="10">+O17+O18+O19</f>
        <v>18994</v>
      </c>
      <c r="P16" s="120">
        <f t="shared" si="10"/>
        <v>20032</v>
      </c>
      <c r="Q16" s="120"/>
      <c r="R16" s="120">
        <f>+R17+R18+R19</f>
        <v>33876</v>
      </c>
      <c r="S16" s="120">
        <f t="shared" ref="S16:T16" si="11">+S17+S18+S19</f>
        <v>15884</v>
      </c>
      <c r="T16" s="120">
        <f t="shared" si="11"/>
        <v>17992</v>
      </c>
      <c r="U16" s="120"/>
      <c r="V16" s="120">
        <f>+V17+V18+V19</f>
        <v>36517</v>
      </c>
      <c r="W16" s="120">
        <f t="shared" ref="W16:X16" si="12">+W17+W18+W19</f>
        <v>17379</v>
      </c>
      <c r="X16" s="120">
        <f t="shared" si="12"/>
        <v>19138</v>
      </c>
      <c r="Y16" s="120"/>
      <c r="Z16" s="120">
        <f>+Z17+Z18+Z19</f>
        <v>10408</v>
      </c>
      <c r="AA16" s="120">
        <f t="shared" ref="AA16:AB16" si="13">+AA17+AA18+AA19</f>
        <v>4828</v>
      </c>
      <c r="AB16" s="120">
        <f t="shared" si="13"/>
        <v>5580</v>
      </c>
    </row>
    <row r="17" spans="1:28" ht="15" customHeight="1" x14ac:dyDescent="0.25">
      <c r="A17" s="68" t="s">
        <v>41</v>
      </c>
      <c r="B17" s="121">
        <f>+'C50'!B17+'C60'!B17</f>
        <v>161090</v>
      </c>
      <c r="C17" s="121">
        <f>+'C50'!C17+'C60'!C17</f>
        <v>77121</v>
      </c>
      <c r="D17" s="121">
        <f>+'C50'!D17+'C60'!D17</f>
        <v>83969</v>
      </c>
      <c r="E17" s="121"/>
      <c r="F17" s="121">
        <f>+'C50'!F17+'C60'!F17</f>
        <v>31551</v>
      </c>
      <c r="G17" s="121">
        <f>+'C50'!G17+'C60'!G17</f>
        <v>15490</v>
      </c>
      <c r="H17" s="121">
        <f>+'C50'!H17+'C60'!H17</f>
        <v>16061</v>
      </c>
      <c r="I17" s="121"/>
      <c r="J17" s="121">
        <f>+'C50'!J17+'C60'!J17</f>
        <v>30232</v>
      </c>
      <c r="K17" s="121">
        <f>+'C50'!K17+'C60'!K17</f>
        <v>14788</v>
      </c>
      <c r="L17" s="121">
        <f>+'C50'!L17+'C60'!L17</f>
        <v>15444</v>
      </c>
      <c r="M17" s="121"/>
      <c r="N17" s="121">
        <f>+'C50'!N17+'C60'!N17</f>
        <v>32144</v>
      </c>
      <c r="O17" s="121">
        <f>+'C50'!O17+'C60'!O17</f>
        <v>15528</v>
      </c>
      <c r="P17" s="121">
        <f>+'C50'!P17+'C60'!P17</f>
        <v>16616</v>
      </c>
      <c r="Q17" s="121"/>
      <c r="R17" s="121">
        <f>+'C50'!R17+'C60'!R17</f>
        <v>27550</v>
      </c>
      <c r="S17" s="121">
        <f>+'C50'!S17+'C60'!S17</f>
        <v>12765</v>
      </c>
      <c r="T17" s="121">
        <f>+'C50'!T17+'C60'!T17</f>
        <v>14785</v>
      </c>
      <c r="U17" s="121"/>
      <c r="V17" s="121">
        <f>+'C50'!V17+'C60'!V17</f>
        <v>30007</v>
      </c>
      <c r="W17" s="121">
        <f>+'C50'!W17+'C60'!W17</f>
        <v>14153</v>
      </c>
      <c r="X17" s="121">
        <f>+'C50'!X17+'C60'!X17</f>
        <v>15854</v>
      </c>
      <c r="Y17" s="121"/>
      <c r="Z17" s="121">
        <f>+'C50'!Z17+'C60'!Z17</f>
        <v>9606</v>
      </c>
      <c r="AA17" s="121">
        <f>+'C50'!AA17+'C60'!AA17</f>
        <v>4397</v>
      </c>
      <c r="AB17" s="121">
        <f>+'C50'!AB17+'C60'!AB17</f>
        <v>5209</v>
      </c>
    </row>
    <row r="18" spans="1:28" ht="15" customHeight="1" x14ac:dyDescent="0.25">
      <c r="A18" s="68" t="s">
        <v>42</v>
      </c>
      <c r="B18" s="121">
        <f>+'C50'!B18+'C60'!B18</f>
        <v>23551</v>
      </c>
      <c r="C18" s="121">
        <f>+'C50'!C18+'C60'!C18</f>
        <v>11840</v>
      </c>
      <c r="D18" s="121">
        <f>+'C50'!D18+'C60'!D18</f>
        <v>11711</v>
      </c>
      <c r="E18" s="121"/>
      <c r="F18" s="121">
        <f>+'C50'!F18+'C60'!F18</f>
        <v>4925</v>
      </c>
      <c r="G18" s="121">
        <f>+'C50'!G18+'C60'!G18</f>
        <v>2456</v>
      </c>
      <c r="H18" s="121">
        <f>+'C50'!H18+'C60'!H18</f>
        <v>2469</v>
      </c>
      <c r="I18" s="121"/>
      <c r="J18" s="121">
        <f>+'C50'!J18+'C60'!J18</f>
        <v>4681</v>
      </c>
      <c r="K18" s="121">
        <f>+'C50'!K18+'C60'!K18</f>
        <v>2347</v>
      </c>
      <c r="L18" s="121">
        <f>+'C50'!L18+'C60'!L18</f>
        <v>2334</v>
      </c>
      <c r="M18" s="121"/>
      <c r="N18" s="121">
        <f>+'C50'!N18+'C60'!N18</f>
        <v>4814</v>
      </c>
      <c r="O18" s="121">
        <f>+'C50'!O18+'C60'!O18</f>
        <v>2455</v>
      </c>
      <c r="P18" s="121">
        <f>+'C50'!P18+'C60'!P18</f>
        <v>2359</v>
      </c>
      <c r="Q18" s="121"/>
      <c r="R18" s="121">
        <f>+'C50'!R18+'C60'!R18</f>
        <v>4280</v>
      </c>
      <c r="S18" s="121">
        <f>+'C50'!S18+'C60'!S18</f>
        <v>2136</v>
      </c>
      <c r="T18" s="121">
        <f>+'C50'!T18+'C60'!T18</f>
        <v>2144</v>
      </c>
      <c r="U18" s="121"/>
      <c r="V18" s="121">
        <f>+'C50'!V18+'C60'!V18</f>
        <v>4500</v>
      </c>
      <c r="W18" s="121">
        <f>+'C50'!W18+'C60'!W18</f>
        <v>2259</v>
      </c>
      <c r="X18" s="121">
        <f>+'C50'!X18+'C60'!X18</f>
        <v>2241</v>
      </c>
      <c r="Y18" s="37"/>
      <c r="Z18" s="37">
        <f>+'C50'!Z18+'C60'!Z18</f>
        <v>351</v>
      </c>
      <c r="AA18" s="37">
        <f>+'C50'!AA18+'C60'!AA18</f>
        <v>187</v>
      </c>
      <c r="AB18" s="37">
        <f>+'C50'!AB18+'C60'!AB18</f>
        <v>164</v>
      </c>
    </row>
    <row r="19" spans="1:28" ht="15" customHeight="1" x14ac:dyDescent="0.25">
      <c r="A19" s="68" t="s">
        <v>194</v>
      </c>
      <c r="B19" s="121">
        <f>+'C50'!B19+'C60'!B19</f>
        <v>10773</v>
      </c>
      <c r="C19" s="121">
        <f>+'C50'!C19+'C60'!C19</f>
        <v>5281</v>
      </c>
      <c r="D19" s="121">
        <f>+'C50'!D19+'C60'!D19</f>
        <v>5492</v>
      </c>
      <c r="E19" s="121"/>
      <c r="F19" s="121">
        <f>+'C50'!F19+'C60'!F19</f>
        <v>2127</v>
      </c>
      <c r="G19" s="121">
        <f>+'C50'!G19+'C60'!G19</f>
        <v>1033</v>
      </c>
      <c r="H19" s="121">
        <f>+'C50'!H19+'C60'!H19</f>
        <v>1094</v>
      </c>
      <c r="I19" s="121"/>
      <c r="J19" s="121">
        <f>+'C50'!J19+'C60'!J19</f>
        <v>2071</v>
      </c>
      <c r="K19" s="121">
        <f>+'C50'!K19+'C60'!K19</f>
        <v>1043</v>
      </c>
      <c r="L19" s="121">
        <f>+'C50'!L19+'C60'!L19</f>
        <v>1028</v>
      </c>
      <c r="M19" s="121"/>
      <c r="N19" s="121">
        <f>+'C50'!N19+'C60'!N19</f>
        <v>2068</v>
      </c>
      <c r="O19" s="121">
        <f>+'C50'!O19+'C60'!O19</f>
        <v>1011</v>
      </c>
      <c r="P19" s="121">
        <f>+'C50'!P19+'C60'!P19</f>
        <v>1057</v>
      </c>
      <c r="Q19" s="121"/>
      <c r="R19" s="121">
        <f>+'C50'!R19+'C60'!R19</f>
        <v>2046</v>
      </c>
      <c r="S19" s="37">
        <f>+'C50'!S19+'C60'!S19</f>
        <v>983</v>
      </c>
      <c r="T19" s="121">
        <f>+'C50'!T19+'C60'!T19</f>
        <v>1063</v>
      </c>
      <c r="U19" s="37"/>
      <c r="V19" s="121">
        <f>+'C50'!V19+'C60'!V19</f>
        <v>2010</v>
      </c>
      <c r="W19" s="37">
        <f>+'C50'!W19+'C60'!W19</f>
        <v>967</v>
      </c>
      <c r="X19" s="121">
        <f>+'C50'!X19+'C60'!X19</f>
        <v>1043</v>
      </c>
      <c r="Y19" s="37"/>
      <c r="Z19" s="37">
        <f>+'C50'!Z19+'C60'!Z19</f>
        <v>451</v>
      </c>
      <c r="AA19" s="37">
        <f>+'C50'!AA19+'C60'!AA19</f>
        <v>244</v>
      </c>
      <c r="AB19" s="37">
        <f>+'C50'!AB19+'C60'!AB19</f>
        <v>207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" customHeight="1" x14ac:dyDescent="0.25">
      <c r="A22" s="67" t="s">
        <v>8</v>
      </c>
      <c r="B22" s="120">
        <f>+B23+B24+B25</f>
        <v>68082</v>
      </c>
      <c r="C22" s="120">
        <f t="shared" ref="C22:D22" si="14">+C23+C24+C25</f>
        <v>32411</v>
      </c>
      <c r="D22" s="120">
        <f t="shared" si="14"/>
        <v>35671</v>
      </c>
      <c r="E22" s="120"/>
      <c r="F22" s="120">
        <f>+F23+F24+F25</f>
        <v>14524</v>
      </c>
      <c r="G22" s="120">
        <f t="shared" ref="G22:H22" si="15">+G23+G24+G25</f>
        <v>7001</v>
      </c>
      <c r="H22" s="120">
        <f t="shared" si="15"/>
        <v>7523</v>
      </c>
      <c r="I22" s="120"/>
      <c r="J22" s="120">
        <f>+J23+J24+J25</f>
        <v>13770</v>
      </c>
      <c r="K22" s="120">
        <f t="shared" ref="K22:L22" si="16">+K23+K24+K25</f>
        <v>6648</v>
      </c>
      <c r="L22" s="120">
        <f t="shared" si="16"/>
        <v>7122</v>
      </c>
      <c r="M22" s="120"/>
      <c r="N22" s="120">
        <f>+N23+N24+N25</f>
        <v>13608</v>
      </c>
      <c r="O22" s="120">
        <f t="shared" ref="O22:P22" si="17">+O23+O24+O25</f>
        <v>6420</v>
      </c>
      <c r="P22" s="120">
        <f t="shared" si="17"/>
        <v>7188</v>
      </c>
      <c r="Q22" s="120"/>
      <c r="R22" s="120">
        <f>+R23+R24+R25</f>
        <v>11056</v>
      </c>
      <c r="S22" s="120">
        <f t="shared" ref="S22:T22" si="18">+S23+S24+S25</f>
        <v>5165</v>
      </c>
      <c r="T22" s="120">
        <f t="shared" si="18"/>
        <v>5891</v>
      </c>
      <c r="U22" s="120"/>
      <c r="V22" s="120">
        <f>+V23+V24+V25</f>
        <v>11455</v>
      </c>
      <c r="W22" s="120">
        <f t="shared" ref="W22:X22" si="19">+W23+W24+W25</f>
        <v>5362</v>
      </c>
      <c r="X22" s="120">
        <f t="shared" si="19"/>
        <v>6093</v>
      </c>
      <c r="Y22" s="120"/>
      <c r="Z22" s="120">
        <f>+Z23+Z24+Z25</f>
        <v>3669</v>
      </c>
      <c r="AA22" s="120">
        <f t="shared" ref="AA22:AB22" si="20">+AA23+AA24+AA25</f>
        <v>1815</v>
      </c>
      <c r="AB22" s="120">
        <f t="shared" si="20"/>
        <v>1854</v>
      </c>
    </row>
    <row r="23" spans="1:28" ht="15" customHeight="1" x14ac:dyDescent="0.25">
      <c r="A23" s="68" t="s">
        <v>41</v>
      </c>
      <c r="B23" s="121">
        <f>+'C50'!B23+'C60'!B23</f>
        <v>67412</v>
      </c>
      <c r="C23" s="121">
        <f>+'C50'!C23+'C60'!C23</f>
        <v>32091</v>
      </c>
      <c r="D23" s="121">
        <f>+'C50'!D23+'C60'!D23</f>
        <v>35321</v>
      </c>
      <c r="E23" s="121"/>
      <c r="F23" s="121">
        <f>+'C50'!F23+'C60'!F23</f>
        <v>14349</v>
      </c>
      <c r="G23" s="121">
        <f>+'C50'!G23+'C60'!G23</f>
        <v>6904</v>
      </c>
      <c r="H23" s="121">
        <f>+'C50'!H23+'C60'!H23</f>
        <v>7445</v>
      </c>
      <c r="I23" s="121"/>
      <c r="J23" s="121">
        <f>+'C50'!J23+'C60'!J23</f>
        <v>13607</v>
      </c>
      <c r="K23" s="121">
        <f>+'C50'!K23+'C60'!K23</f>
        <v>6578</v>
      </c>
      <c r="L23" s="121">
        <f>+'C50'!L23+'C60'!L23</f>
        <v>7029</v>
      </c>
      <c r="M23" s="121"/>
      <c r="N23" s="121">
        <f>+'C50'!N23+'C60'!N23</f>
        <v>13482</v>
      </c>
      <c r="O23" s="121">
        <f>+'C50'!O23+'C60'!O23</f>
        <v>6366</v>
      </c>
      <c r="P23" s="121">
        <f>+'C50'!P23+'C60'!P23</f>
        <v>7116</v>
      </c>
      <c r="Q23" s="121"/>
      <c r="R23" s="121">
        <f>+'C50'!R23+'C60'!R23</f>
        <v>10941</v>
      </c>
      <c r="S23" s="121">
        <f>+'C50'!S23+'C60'!S23</f>
        <v>5103</v>
      </c>
      <c r="T23" s="121">
        <f>+'C50'!T23+'C60'!T23</f>
        <v>5838</v>
      </c>
      <c r="U23" s="121"/>
      <c r="V23" s="121">
        <f>+'C50'!V23+'C60'!V23</f>
        <v>11375</v>
      </c>
      <c r="W23" s="121">
        <f>+'C50'!W23+'C60'!W23</f>
        <v>5330</v>
      </c>
      <c r="X23" s="121">
        <f>+'C50'!X23+'C60'!X23</f>
        <v>6045</v>
      </c>
      <c r="Y23" s="121"/>
      <c r="Z23" s="121">
        <f>+'C50'!Z23+'C60'!Z23</f>
        <v>3658</v>
      </c>
      <c r="AA23" s="121">
        <f>+'C50'!AA23+'C60'!AA23</f>
        <v>1810</v>
      </c>
      <c r="AB23" s="121">
        <f>+'C50'!AB23+'C60'!AB23</f>
        <v>1848</v>
      </c>
    </row>
    <row r="24" spans="1:28" ht="15" customHeight="1" x14ac:dyDescent="0.25">
      <c r="A24" s="68" t="s">
        <v>42</v>
      </c>
      <c r="B24" s="37">
        <f>+'C50'!B24+'C60'!B24</f>
        <v>670</v>
      </c>
      <c r="C24" s="37">
        <f>+'C50'!C24+'C60'!C24</f>
        <v>320</v>
      </c>
      <c r="D24" s="37">
        <f>+'C50'!D24+'C60'!D24</f>
        <v>350</v>
      </c>
      <c r="E24" s="37"/>
      <c r="F24" s="37">
        <f>+'C50'!F24+'C60'!F24</f>
        <v>175</v>
      </c>
      <c r="G24" s="37">
        <f>+'C50'!G24+'C60'!G24</f>
        <v>97</v>
      </c>
      <c r="H24" s="37">
        <f>+'C50'!H24+'C60'!H24</f>
        <v>78</v>
      </c>
      <c r="I24" s="37"/>
      <c r="J24" s="37">
        <f>+'C50'!J24+'C60'!J24</f>
        <v>163</v>
      </c>
      <c r="K24" s="37">
        <f>+'C50'!K24+'C60'!K24</f>
        <v>70</v>
      </c>
      <c r="L24" s="37">
        <f>+'C50'!L24+'C60'!L24</f>
        <v>93</v>
      </c>
      <c r="M24" s="37"/>
      <c r="N24" s="37">
        <f>+'C50'!N24+'C60'!N24</f>
        <v>126</v>
      </c>
      <c r="O24" s="37">
        <f>+'C50'!O24+'C60'!O24</f>
        <v>54</v>
      </c>
      <c r="P24" s="37">
        <f>+'C50'!P24+'C60'!P24</f>
        <v>72</v>
      </c>
      <c r="Q24" s="37"/>
      <c r="R24" s="37">
        <f>+'C50'!R24+'C60'!R24</f>
        <v>115</v>
      </c>
      <c r="S24" s="37">
        <f>+'C50'!S24+'C60'!S24</f>
        <v>62</v>
      </c>
      <c r="T24" s="37">
        <f>+'C50'!T24+'C60'!T24</f>
        <v>53</v>
      </c>
      <c r="U24" s="37"/>
      <c r="V24" s="37">
        <f>+'C50'!V24+'C60'!V24</f>
        <v>80</v>
      </c>
      <c r="W24" s="37">
        <f>+'C50'!W24+'C60'!W24</f>
        <v>32</v>
      </c>
      <c r="X24" s="37">
        <f>+'C50'!X24+'C60'!X24</f>
        <v>48</v>
      </c>
      <c r="Y24" s="37"/>
      <c r="Z24" s="37">
        <f>+'C50'!Z24+'C60'!Z24</f>
        <v>11</v>
      </c>
      <c r="AA24" s="37">
        <f>+'C50'!AA24+'C60'!AA24</f>
        <v>5</v>
      </c>
      <c r="AB24" s="37">
        <f>+'C50'!AB24+'C60'!AB24</f>
        <v>6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+B10/(B10+'C41'!B10)*100</f>
        <v>75.530585335091445</v>
      </c>
      <c r="C29" s="115">
        <f>+C10/(C10+'C41'!C10)*100</f>
        <v>72.13612416346291</v>
      </c>
      <c r="D29" s="115">
        <f>+D10/(D10+'C41'!D10)*100</f>
        <v>78.969905069682895</v>
      </c>
      <c r="E29" s="115"/>
      <c r="F29" s="115">
        <f>+F10/(F10+'C41'!F10)*100</f>
        <v>72.386026105676223</v>
      </c>
      <c r="G29" s="115">
        <f>+G10/(G10+'C41'!G10)*100</f>
        <v>69.913885898815934</v>
      </c>
      <c r="H29" s="115">
        <f>+H10/(H10+'C41'!H10)*100</f>
        <v>74.921344593475737</v>
      </c>
      <c r="I29" s="115"/>
      <c r="J29" s="115">
        <f>+J10/(J10+'C41'!J10)*100</f>
        <v>69.409077855120827</v>
      </c>
      <c r="K29" s="115">
        <f>+K10/(K10+'C41'!K10)*100</f>
        <v>66.204432118189814</v>
      </c>
      <c r="L29" s="115">
        <f>+L10/(L10+'C41'!L10)*100</f>
        <v>72.782393891758375</v>
      </c>
      <c r="M29" s="115"/>
      <c r="N29" s="115">
        <f>+N10/(N10+'C41'!N10)*100</f>
        <v>78.994446945820201</v>
      </c>
      <c r="O29" s="115">
        <f>+O10/(O10+'C41'!O10)*100</f>
        <v>75.704498063747394</v>
      </c>
      <c r="P29" s="115">
        <f>+P10/(P10+'C41'!P10)*100</f>
        <v>82.335148215366004</v>
      </c>
      <c r="Q29" s="115"/>
      <c r="R29" s="115">
        <f>+R10/(R10+'C41'!R10)*100</f>
        <v>72.535313584631538</v>
      </c>
      <c r="S29" s="115">
        <f>+S10/(S10+'C41'!S10)*100</f>
        <v>67.967967967967965</v>
      </c>
      <c r="T29" s="115">
        <f>+T10/(T10+'C41'!T10)*100</f>
        <v>77.101627066115711</v>
      </c>
      <c r="U29" s="115"/>
      <c r="V29" s="115">
        <f>+V10/(V10+'C41'!V10)*100</f>
        <v>81.607240065323893</v>
      </c>
      <c r="W29" s="115">
        <f>+W10/(W10+'C41'!W10)*100</f>
        <v>77.912155680416603</v>
      </c>
      <c r="X29" s="115">
        <f>+X10/(X10+'C41'!X10)*100</f>
        <v>85.251385322340852</v>
      </c>
      <c r="Y29" s="115"/>
      <c r="Z29" s="115">
        <f>+Z10/(Z10+'C41'!Z10)*100</f>
        <v>93.94687666844635</v>
      </c>
      <c r="AA29" s="115">
        <f>+AA10/(AA10+'C41'!AA10)*100</f>
        <v>92.405063291139243</v>
      </c>
      <c r="AB29" s="115">
        <f>+AB10/(AB10+'C41'!AB10)*100</f>
        <v>95.368826170622185</v>
      </c>
    </row>
    <row r="30" spans="1:28" ht="15" customHeight="1" x14ac:dyDescent="0.25">
      <c r="A30" s="53" t="s">
        <v>41</v>
      </c>
      <c r="B30" s="116">
        <f>+B11/(B11+'C41'!B11)*100</f>
        <v>73.289263938469631</v>
      </c>
      <c r="C30" s="116">
        <f>+C11/(C11+'C41'!C11)*100</f>
        <v>69.615436100434096</v>
      </c>
      <c r="D30" s="116">
        <f>+D11/(D11+'C41'!D11)*100</f>
        <v>77.009980503802396</v>
      </c>
      <c r="E30" s="116"/>
      <c r="F30" s="116">
        <f>+F11/(F11+'C41'!F11)*100</f>
        <v>69.909833069331057</v>
      </c>
      <c r="G30" s="116">
        <f>+G11/(G11+'C41'!G11)*100</f>
        <v>67.301797199014246</v>
      </c>
      <c r="H30" s="116">
        <f>+H11/(H11+'C41'!H11)*100</f>
        <v>72.589710332900992</v>
      </c>
      <c r="I30" s="116"/>
      <c r="J30" s="116">
        <f>+J11/(J11+'C41'!J11)*100</f>
        <v>66.765659980810526</v>
      </c>
      <c r="K30" s="116">
        <f>+K11/(K11+'C41'!K11)*100</f>
        <v>63.334815473543792</v>
      </c>
      <c r="L30" s="116">
        <f>+L11/(L11+'C41'!L11)*100</f>
        <v>70.390903965420037</v>
      </c>
      <c r="M30" s="116"/>
      <c r="N30" s="116">
        <f>+N11/(N11+'C41'!N11)*100</f>
        <v>76.977324875151837</v>
      </c>
      <c r="O30" s="116">
        <f>+O11/(O11+'C41'!O11)*100</f>
        <v>73.366396354131751</v>
      </c>
      <c r="P30" s="116">
        <f>+P11/(P11+'C41'!P11)*100</f>
        <v>80.638803941556233</v>
      </c>
      <c r="Q30" s="116"/>
      <c r="R30" s="116">
        <f>+R11/(R11+'C41'!R11)*100</f>
        <v>69.986181315684206</v>
      </c>
      <c r="S30" s="116">
        <f>+S11/(S11+'C41'!S11)*100</f>
        <v>65.047872146783646</v>
      </c>
      <c r="T30" s="116">
        <f>+T11/(T11+'C41'!T11)*100</f>
        <v>74.913727342075632</v>
      </c>
      <c r="U30" s="116"/>
      <c r="V30" s="116">
        <f>+V11/(V11+'C41'!V11)*100</f>
        <v>79.540998731403533</v>
      </c>
      <c r="W30" s="116">
        <f>+W11/(W11+'C41'!W11)*100</f>
        <v>75.492095474271551</v>
      </c>
      <c r="X30" s="116">
        <f>+X11/(X11+'C41'!X11)*100</f>
        <v>83.52658478907621</v>
      </c>
      <c r="Y30" s="116"/>
      <c r="Z30" s="116">
        <f>+Z11/(Z11+'C41'!Z11)*100</f>
        <v>93.619424054206661</v>
      </c>
      <c r="AA30" s="116">
        <f>+AA11/(AA11+'C41'!AA11)*100</f>
        <v>91.941934528218042</v>
      </c>
      <c r="AB30" s="116">
        <f>+AB11/(AB11+'C41'!AB11)*100</f>
        <v>95.146285560199544</v>
      </c>
    </row>
    <row r="31" spans="1:28" ht="15" customHeight="1" x14ac:dyDescent="0.25">
      <c r="A31" s="53" t="s">
        <v>42</v>
      </c>
      <c r="B31" s="116">
        <f>+B12/(B12+'C41'!B12)*100</f>
        <v>94.635461436274127</v>
      </c>
      <c r="C31" s="116">
        <f>+C12/(C12+'C41'!C12)*100</f>
        <v>93.733138055962385</v>
      </c>
      <c r="D31" s="116">
        <f>+D12/(D12+'C41'!D12)*100</f>
        <v>95.56295063782585</v>
      </c>
      <c r="E31" s="116"/>
      <c r="F31" s="116">
        <f>+F12/(F12+'C41'!F12)*100</f>
        <v>93.75</v>
      </c>
      <c r="G31" s="116">
        <f>+G12/(G12+'C41'!G12)*100</f>
        <v>92.80261723009815</v>
      </c>
      <c r="H31" s="116">
        <f>+H12/(H12+'C41'!H12)*100</f>
        <v>94.719226478244707</v>
      </c>
      <c r="I31" s="116"/>
      <c r="J31" s="116">
        <f>+J12/(J12+'C41'!J12)*100</f>
        <v>93.15384615384616</v>
      </c>
      <c r="K31" s="116">
        <f>+K12/(K12+'C41'!K12)*100</f>
        <v>92.49904324531191</v>
      </c>
      <c r="L31" s="116">
        <f>+L12/(L12+'C41'!L12)*100</f>
        <v>93.815229996134519</v>
      </c>
      <c r="M31" s="116"/>
      <c r="N31" s="116">
        <f>+N12/(N12+'C41'!N12)*100</f>
        <v>95.073133179368739</v>
      </c>
      <c r="O31" s="116">
        <f>+O12/(O12+'C41'!O12)*100</f>
        <v>94.358781496803317</v>
      </c>
      <c r="P31" s="116">
        <f>+P12/(P12+'C41'!P12)*100</f>
        <v>95.821836815135981</v>
      </c>
      <c r="Q31" s="116"/>
      <c r="R31" s="116">
        <f>+R12/(R12+'C41'!R12)*100</f>
        <v>93.530538412428172</v>
      </c>
      <c r="S31" s="116">
        <f>+S12/(S12+'C41'!S12)*100</f>
        <v>92.197986577181211</v>
      </c>
      <c r="T31" s="116">
        <f>+T12/(T12+'C41'!T12)*100</f>
        <v>94.90280777537798</v>
      </c>
      <c r="U31" s="116"/>
      <c r="V31" s="116">
        <f>+V12/(V12+'C41'!V12)*100</f>
        <v>97.529812606473598</v>
      </c>
      <c r="W31" s="116">
        <f>+W12/(W12+'C41'!W12)*100</f>
        <v>96.544458491361155</v>
      </c>
      <c r="X31" s="116">
        <f>+X12/(X12+'C41'!X12)*100</f>
        <v>98.536375376668104</v>
      </c>
      <c r="Y31" s="116"/>
      <c r="Z31" s="116">
        <f>+Z12/(Z12+'C41'!Z12)*100</f>
        <v>99.724517906336089</v>
      </c>
      <c r="AA31" s="116">
        <f>+AA12/(AA12+'C41'!AA12)*100</f>
        <v>99.481865284974091</v>
      </c>
      <c r="AB31" s="116">
        <f>+AB12/(AB12+'C41'!AB12)*100</f>
        <v>100</v>
      </c>
    </row>
    <row r="32" spans="1:28" ht="15" customHeight="1" x14ac:dyDescent="0.25">
      <c r="A32" s="53" t="s">
        <v>194</v>
      </c>
      <c r="B32" s="116">
        <f>+B13/(B13+'C41'!B13)*100</f>
        <v>93.800609490639957</v>
      </c>
      <c r="C32" s="116">
        <f>+C13/(C13+'C41'!C13)*100</f>
        <v>92.276777913681642</v>
      </c>
      <c r="D32" s="116">
        <f>+D13/(D13+'C41'!D13)*100</f>
        <v>95.314127039222498</v>
      </c>
      <c r="E32" s="116"/>
      <c r="F32" s="116">
        <f>+F13/(F13+'C41'!F13)*100</f>
        <v>92.558746736292434</v>
      </c>
      <c r="G32" s="116">
        <f>+G13/(G13+'C41'!G13)*100</f>
        <v>91.013215859030836</v>
      </c>
      <c r="H32" s="116">
        <f>+H13/(H13+'C41'!H13)*100</f>
        <v>94.067067927772996</v>
      </c>
      <c r="I32" s="116"/>
      <c r="J32" s="116">
        <f>+J13/(J13+'C41'!J13)*100</f>
        <v>91.55614500442087</v>
      </c>
      <c r="K32" s="116">
        <f>+K13/(K13+'C41'!K13)*100</f>
        <v>90.616854908774982</v>
      </c>
      <c r="L32" s="116">
        <f>+L13/(L13+'C41'!L13)*100</f>
        <v>92.529252925292525</v>
      </c>
      <c r="M32" s="116"/>
      <c r="N32" s="116">
        <f>+N13/(N13+'C41'!N13)*100</f>
        <v>95.652173913043484</v>
      </c>
      <c r="O32" s="116">
        <f>+O13/(O13+'C41'!O13)*100</f>
        <v>94.574368568755858</v>
      </c>
      <c r="P32" s="116">
        <f>+P13/(P13+'C41'!P13)*100</f>
        <v>96.706312900274469</v>
      </c>
      <c r="Q32" s="116"/>
      <c r="R32" s="116">
        <f>+R13/(R13+'C41'!R13)*100</f>
        <v>91.014234875444842</v>
      </c>
      <c r="S32" s="116">
        <f>+S13/(S13+'C41'!S13)*100</f>
        <v>88.082437275985654</v>
      </c>
      <c r="T32" s="116">
        <f>+T13/(T13+'C41'!T13)*100</f>
        <v>93.904593639575978</v>
      </c>
      <c r="U32" s="116"/>
      <c r="V32" s="116">
        <f>+V13/(V13+'C41'!V13)*100</f>
        <v>97.478176527643072</v>
      </c>
      <c r="W32" s="116">
        <f>+W13/(W13+'C41'!W13)*100</f>
        <v>96.027805362462757</v>
      </c>
      <c r="X32" s="116">
        <f>+X13/(X13+'C41'!X13)*100</f>
        <v>98.862559241706165</v>
      </c>
      <c r="Y32" s="116"/>
      <c r="Z32" s="116">
        <f>+Z13/(Z13+'C41'!Z13)*100</f>
        <v>99.558498896247244</v>
      </c>
      <c r="AA32" s="116">
        <f>+AA13/(AA13+'C41'!AA13)*100</f>
        <v>99.591836734693871</v>
      </c>
      <c r="AB32" s="116">
        <f>+AB13/(AB13+'C41'!AB13)*100</f>
        <v>99.519230769230774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+B16/(B16+'C41'!B16)*100</f>
        <v>75.219985372801119</v>
      </c>
      <c r="C35" s="115">
        <f>+C16/(C16+'C41'!C16)*100</f>
        <v>72.145328719723182</v>
      </c>
      <c r="D35" s="115">
        <f>+D16/(D16+'C41'!D16)*100</f>
        <v>78.329539647884047</v>
      </c>
      <c r="E35" s="115"/>
      <c r="F35" s="115">
        <f>+F16/(F16+'C41'!F16)*100</f>
        <v>71.698148251332626</v>
      </c>
      <c r="G35" s="115">
        <f>+G16/(G16+'C41'!G16)*100</f>
        <v>69.517600087908875</v>
      </c>
      <c r="H35" s="115">
        <f>+H16/(H16+'C41'!H16)*100</f>
        <v>73.941220798794276</v>
      </c>
      <c r="I35" s="115"/>
      <c r="J35" s="115">
        <f>+J16/(J16+'C41'!J16)*100</f>
        <v>68.637603696898836</v>
      </c>
      <c r="K35" s="115">
        <f>+K16/(K16+'C41'!K16)*100</f>
        <v>65.783664459161145</v>
      </c>
      <c r="L35" s="115">
        <f>+L16/(L16+'C41'!L16)*100</f>
        <v>71.641904761904769</v>
      </c>
      <c r="M35" s="115"/>
      <c r="N35" s="115">
        <f>+N16/(N16+'C41'!N16)*100</f>
        <v>78.710015731515469</v>
      </c>
      <c r="O35" s="115">
        <f>+O16/(O16+'C41'!O16)*100</f>
        <v>75.751774746749618</v>
      </c>
      <c r="P35" s="115">
        <f>+P16/(P16+'C41'!P16)*100</f>
        <v>81.736575811979762</v>
      </c>
      <c r="Q35" s="115"/>
      <c r="R35" s="115">
        <f>+R16/(R16+'C41'!R16)*100</f>
        <v>72.612693717445822</v>
      </c>
      <c r="S35" s="115">
        <f>+S16/(S16+'C41'!S16)*100</f>
        <v>68.374155223623617</v>
      </c>
      <c r="T35" s="115">
        <f>+T16/(T16+'C41'!T16)*100</f>
        <v>76.816668089830074</v>
      </c>
      <c r="U35" s="115"/>
      <c r="V35" s="115">
        <f>+V16/(V16+'C41'!V16)*100</f>
        <v>81.576713430435163</v>
      </c>
      <c r="W35" s="115">
        <f>+W16/(W16+'C41'!W16)*100</f>
        <v>78.357906127417834</v>
      </c>
      <c r="X35" s="115">
        <f>+X16/(X16+'C41'!X16)*100</f>
        <v>84.737657737436351</v>
      </c>
      <c r="Y35" s="115"/>
      <c r="Z35" s="115">
        <f>+Z16/(Z16+'C41'!Z16)*100</f>
        <v>94.045360079515675</v>
      </c>
      <c r="AA35" s="115">
        <f>+AA16/(AA16+'C41'!AA16)*100</f>
        <v>92.667946257197698</v>
      </c>
      <c r="AB35" s="115">
        <f>+AB16/(AB16+'C41'!AB16)*100</f>
        <v>95.27061635649649</v>
      </c>
    </row>
    <row r="36" spans="1:28" ht="15" customHeight="1" x14ac:dyDescent="0.25">
      <c r="A36" s="53" t="s">
        <v>41</v>
      </c>
      <c r="B36" s="116">
        <f>+B17/(B17+'C41'!B17)*100</f>
        <v>72.112199401937431</v>
      </c>
      <c r="C36" s="116">
        <f>+C17/(C17+'C41'!C17)*100</f>
        <v>68.702228873804046</v>
      </c>
      <c r="D36" s="116">
        <f>+D17/(D17+'C41'!D17)*100</f>
        <v>75.556535353717138</v>
      </c>
      <c r="E36" s="114"/>
      <c r="F36" s="116">
        <f>+F17/(F17+'C41'!F17)*100</f>
        <v>68.169738348853798</v>
      </c>
      <c r="G36" s="116">
        <f>+G17/(G17+'C41'!G17)*100</f>
        <v>65.878450219027769</v>
      </c>
      <c r="H36" s="116">
        <f>+H17/(H17+'C41'!H17)*100</f>
        <v>70.53579270970576</v>
      </c>
      <c r="I36" s="114"/>
      <c r="J36" s="116">
        <f>+J17/(J17+'C41'!J17)*100</f>
        <v>64.897818993645885</v>
      </c>
      <c r="K36" s="116">
        <f>+K17/(K17+'C41'!K17)*100</f>
        <v>61.773674756673216</v>
      </c>
      <c r="L36" s="116">
        <f>+L17/(L17+'C41'!L17)*100</f>
        <v>68.200485758445566</v>
      </c>
      <c r="M36" s="114"/>
      <c r="N36" s="116">
        <f>+N17/(N17+'C41'!N17)*100</f>
        <v>75.899034261292528</v>
      </c>
      <c r="O36" s="116">
        <f>+O17/(O17+'C41'!O17)*100</f>
        <v>72.56074766355141</v>
      </c>
      <c r="P36" s="116">
        <f>+P17/(P17+'C41'!P17)*100</f>
        <v>79.308863538733235</v>
      </c>
      <c r="Q36" s="114"/>
      <c r="R36" s="116">
        <f>+R17/(R17+'C41'!R17)*100</f>
        <v>69.182863743659283</v>
      </c>
      <c r="S36" s="116">
        <f>+S17/(S17+'C41'!S17)*100</f>
        <v>64.489239163382834</v>
      </c>
      <c r="T36" s="116">
        <f>+T17/(T17+'C41'!T17)*100</f>
        <v>73.821649690433389</v>
      </c>
      <c r="U36" s="114"/>
      <c r="V36" s="116">
        <f>+V17/(V17+'C41'!V17)*100</f>
        <v>78.787480964133806</v>
      </c>
      <c r="W36" s="116">
        <f>+W17/(W17+'C41'!W17)*100</f>
        <v>75.157984175030535</v>
      </c>
      <c r="X36" s="116">
        <f>+X17/(X17+'C41'!X17)*100</f>
        <v>82.337055310309012</v>
      </c>
      <c r="Y36" s="114"/>
      <c r="Z36" s="116">
        <f>+Z17/(Z17+'C41'!Z17)*100</f>
        <v>93.607483921262912</v>
      </c>
      <c r="AA36" s="116">
        <f>+AA17/(AA17+'C41'!AA17)*100</f>
        <v>92.045216663177726</v>
      </c>
      <c r="AB36" s="116">
        <f>+AB17/(AB17+'C41'!AB17)*100</f>
        <v>94.968094804010946</v>
      </c>
    </row>
    <row r="37" spans="1:28" ht="15" customHeight="1" x14ac:dyDescent="0.25">
      <c r="A37" s="53" t="s">
        <v>42</v>
      </c>
      <c r="B37" s="116">
        <f>+B18/(B18+'C41'!B18)*100</f>
        <v>94.517799092988724</v>
      </c>
      <c r="C37" s="116">
        <f>+C18/(C18+'C41'!C18)*100</f>
        <v>93.589439569994468</v>
      </c>
      <c r="D37" s="116">
        <f>+D18/(D18+'C41'!D18)*100</f>
        <v>95.475297570520141</v>
      </c>
      <c r="E37" s="114"/>
      <c r="F37" s="116">
        <f>+F18/(F18+'C41'!F18)*100</f>
        <v>93.631178707224336</v>
      </c>
      <c r="G37" s="116">
        <f>+G18/(G18+'C41'!G18)*100</f>
        <v>92.574444025631365</v>
      </c>
      <c r="H37" s="116">
        <f>+H18/(H18+'C41'!H18)*100</f>
        <v>94.706559263521285</v>
      </c>
      <c r="I37" s="114"/>
      <c r="J37" s="116">
        <f>+J18/(J18+'C41'!J18)*100</f>
        <v>92.932300972801272</v>
      </c>
      <c r="K37" s="116">
        <f>+K18/(K18+'C41'!K18)*100</f>
        <v>92.292567833267796</v>
      </c>
      <c r="L37" s="116">
        <f>+L18/(L18+'C41'!L18)*100</f>
        <v>93.58460304731355</v>
      </c>
      <c r="M37" s="114"/>
      <c r="N37" s="116">
        <f>+N18/(N18+'C41'!N18)*100</f>
        <v>94.96942197672125</v>
      </c>
      <c r="O37" s="116">
        <f>+O18/(O18+'C41'!O18)*100</f>
        <v>94.241842610364685</v>
      </c>
      <c r="P37" s="116">
        <f>+P18/(P18+'C41'!P18)*100</f>
        <v>95.73863636363636</v>
      </c>
      <c r="Q37" s="114"/>
      <c r="R37" s="116">
        <f>+R18/(R18+'C41'!R18)*100</f>
        <v>93.388610080733145</v>
      </c>
      <c r="S37" s="116">
        <f>+S18/(S18+'C41'!S18)*100</f>
        <v>92.029297716501517</v>
      </c>
      <c r="T37" s="116">
        <f>+T18/(T18+'C41'!T18)*100</f>
        <v>94.783377541998235</v>
      </c>
      <c r="U37" s="114"/>
      <c r="V37" s="116">
        <f>+V18/(V18+'C41'!V18)*100</f>
        <v>97.487001733102247</v>
      </c>
      <c r="W37" s="116">
        <f>+W18/(W18+'C41'!W18)*100</f>
        <v>96.497223408799655</v>
      </c>
      <c r="X37" s="116">
        <f>+X18/(X18+'C41'!X18)*100</f>
        <v>98.505494505494511</v>
      </c>
      <c r="Y37" s="114"/>
      <c r="Z37" s="116">
        <f>+Z18/(Z18+'C41'!Z18)*100</f>
        <v>99.715909090909093</v>
      </c>
      <c r="AA37" s="116">
        <f>+AA18/(AA18+'C41'!AA18)*100</f>
        <v>99.468085106382972</v>
      </c>
      <c r="AB37" s="116">
        <f>+AB18/(AB18+'C41'!AB18)*100</f>
        <v>100</v>
      </c>
    </row>
    <row r="38" spans="1:28" ht="15" customHeight="1" x14ac:dyDescent="0.25">
      <c r="A38" s="53" t="s">
        <v>194</v>
      </c>
      <c r="B38" s="116">
        <f>+B19/(B19+'C41'!B19)*100</f>
        <v>93.800609490639957</v>
      </c>
      <c r="C38" s="116">
        <f>+C19/(C19+'C41'!C19)*100</f>
        <v>92.276777913681642</v>
      </c>
      <c r="D38" s="116">
        <f>+D19/(D19+'C41'!D19)*100</f>
        <v>95.314127039222498</v>
      </c>
      <c r="E38" s="114"/>
      <c r="F38" s="116">
        <f>+F19/(F19+'C41'!F19)*100</f>
        <v>92.558746736292434</v>
      </c>
      <c r="G38" s="116">
        <f>+G19/(G19+'C41'!G19)*100</f>
        <v>91.013215859030836</v>
      </c>
      <c r="H38" s="116">
        <f>+H19/(H19+'C41'!H19)*100</f>
        <v>94.067067927772996</v>
      </c>
      <c r="I38" s="114"/>
      <c r="J38" s="116">
        <f>+J19/(J19+'C41'!J19)*100</f>
        <v>91.55614500442087</v>
      </c>
      <c r="K38" s="116">
        <f>+K19/(K19+'C41'!K19)*100</f>
        <v>90.616854908774982</v>
      </c>
      <c r="L38" s="116">
        <f>+L19/(L19+'C41'!L19)*100</f>
        <v>92.529252925292525</v>
      </c>
      <c r="M38" s="114"/>
      <c r="N38" s="116">
        <f>+N19/(N19+'C41'!N19)*100</f>
        <v>95.652173913043484</v>
      </c>
      <c r="O38" s="116">
        <f>+O19/(O19+'C41'!O19)*100</f>
        <v>94.574368568755858</v>
      </c>
      <c r="P38" s="116">
        <f>+P19/(P19+'C41'!P19)*100</f>
        <v>96.706312900274469</v>
      </c>
      <c r="Q38" s="114"/>
      <c r="R38" s="116">
        <f>+R19/(R19+'C41'!R19)*100</f>
        <v>91.014234875444842</v>
      </c>
      <c r="S38" s="116">
        <f>+S19/(S19+'C41'!S19)*100</f>
        <v>88.082437275985654</v>
      </c>
      <c r="T38" s="116">
        <f>+T19/(T19+'C41'!T19)*100</f>
        <v>93.904593639575978</v>
      </c>
      <c r="U38" s="114"/>
      <c r="V38" s="116">
        <f>+V19/(V19+'C41'!V19)*100</f>
        <v>97.478176527643072</v>
      </c>
      <c r="W38" s="116">
        <f>+W19/(W19+'C41'!W19)*100</f>
        <v>96.027805362462757</v>
      </c>
      <c r="X38" s="116">
        <f>+X19/(X19+'C41'!X19)*100</f>
        <v>98.862559241706165</v>
      </c>
      <c r="Y38" s="114"/>
      <c r="Z38" s="116">
        <f>+Z19/(Z19+'C41'!Z19)*100</f>
        <v>99.558498896247244</v>
      </c>
      <c r="AA38" s="116">
        <f>+AA19/(AA19+'C41'!AA19)*100</f>
        <v>99.591836734693871</v>
      </c>
      <c r="AB38" s="116">
        <f>+AB19/(AB19+'C41'!AB19)*100</f>
        <v>99.519230769230774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+B22/(B22+'C41'!B22)*100</f>
        <v>76.436510609632862</v>
      </c>
      <c r="C41" s="115">
        <f>+C22/(C22+'C41'!C22)*100</f>
        <v>72.109373261841725</v>
      </c>
      <c r="D41" s="115">
        <f>+D22/(D22+'C41'!D22)*100</f>
        <v>80.844457539151918</v>
      </c>
      <c r="E41" s="115"/>
      <c r="F41" s="115">
        <f>+F22/(F22+'C41'!F22)*100</f>
        <v>74.280161612028849</v>
      </c>
      <c r="G41" s="115">
        <f>+G22/(G22+'C41'!G22)*100</f>
        <v>71.011258748351764</v>
      </c>
      <c r="H41" s="115">
        <f>+H22/(H22+'C41'!H22)*100</f>
        <v>77.6047039405818</v>
      </c>
      <c r="I41" s="115"/>
      <c r="J41" s="115">
        <f>+J22/(J22+'C41'!J22)*100</f>
        <v>71.569646569646579</v>
      </c>
      <c r="K41" s="115">
        <f>+K22/(K22+'C41'!K22)*100</f>
        <v>67.382931279140479</v>
      </c>
      <c r="L41" s="115">
        <f>+L22/(L22+'C41'!L22)*100</f>
        <v>75.976104117772564</v>
      </c>
      <c r="M41" s="115"/>
      <c r="N41" s="115">
        <f>+N22/(N22+'C41'!N22)*100</f>
        <v>79.82167996245893</v>
      </c>
      <c r="O41" s="115">
        <f>+O22/(O22+'C41'!O22)*100</f>
        <v>75.564971751412429</v>
      </c>
      <c r="P41" s="115">
        <f>+P22/(P22+'C41'!P22)*100</f>
        <v>84.050514499532269</v>
      </c>
      <c r="Q41" s="115"/>
      <c r="R41" s="115">
        <f>+R22/(R22+'C41'!R22)*100</f>
        <v>72.299241433429245</v>
      </c>
      <c r="S41" s="115">
        <f>+S22/(S22+'C41'!S22)*100</f>
        <v>66.748513827862496</v>
      </c>
      <c r="T41" s="115">
        <f>+T22/(T22+'C41'!T22)*100</f>
        <v>77.985173418056661</v>
      </c>
      <c r="U41" s="115"/>
      <c r="V41" s="115">
        <f>+V22/(V22+'C41'!V22)*100</f>
        <v>81.704707560627682</v>
      </c>
      <c r="W41" s="115">
        <f>+W22/(W22+'C41'!W22)*100</f>
        <v>76.50164074761021</v>
      </c>
      <c r="X41" s="115">
        <f>+X22/(X22+'C41'!X22)*100</f>
        <v>86.906290115532741</v>
      </c>
      <c r="Y41" s="115"/>
      <c r="Z41" s="115">
        <f>+Z22/(Z22+'C41'!Z22)*100</f>
        <v>93.668623946898137</v>
      </c>
      <c r="AA41" s="115">
        <f>+AA22/(AA22+'C41'!AA22)*100</f>
        <v>91.71298635674583</v>
      </c>
      <c r="AB41" s="115">
        <f>+AB22/(AB22+'C41'!AB22)*100</f>
        <v>95.6656346749226</v>
      </c>
    </row>
    <row r="42" spans="1:28" ht="15" customHeight="1" x14ac:dyDescent="0.25">
      <c r="A42" s="53" t="s">
        <v>41</v>
      </c>
      <c r="B42" s="116">
        <f>+B23/(B23+'C41'!B23)*100</f>
        <v>76.263957553199916</v>
      </c>
      <c r="C42" s="116">
        <f>+C23/(C23+'C41'!C23)*100</f>
        <v>71.912605042016807</v>
      </c>
      <c r="D42" s="116">
        <f>+D23/(D23+'C41'!D23)*100</f>
        <v>80.700511789435197</v>
      </c>
      <c r="E42" s="114"/>
      <c r="F42" s="116">
        <f>+F23/(F23+'C41'!F23)*100</f>
        <v>74.067000464564074</v>
      </c>
      <c r="G42" s="116">
        <f>+G23/(G23+'C41'!G23)*100</f>
        <v>70.730457944882701</v>
      </c>
      <c r="H42" s="116">
        <f>+H23/(H23+'C41'!H23)*100</f>
        <v>77.455264253017063</v>
      </c>
      <c r="I42" s="114"/>
      <c r="J42" s="116">
        <f>+J23/(J23+'C41'!J23)*100</f>
        <v>71.326728521255973</v>
      </c>
      <c r="K42" s="116">
        <f>+K23/(K23+'C41'!K23)*100</f>
        <v>67.149857084524299</v>
      </c>
      <c r="L42" s="116">
        <f>+L23/(L23+'C41'!L23)*100</f>
        <v>75.735373343389725</v>
      </c>
      <c r="M42" s="114"/>
      <c r="N42" s="116">
        <f>+N23/(N23+'C41'!N23)*100</f>
        <v>79.676142071981559</v>
      </c>
      <c r="O42" s="116">
        <f>+O23/(O23+'C41'!O23)*100</f>
        <v>75.408670931058992</v>
      </c>
      <c r="P42" s="116">
        <f>+P23/(P23+'C41'!P23)*100</f>
        <v>83.924991154617288</v>
      </c>
      <c r="Q42" s="114"/>
      <c r="R42" s="116">
        <f>+R23/(R23+'C41'!R23)*100</f>
        <v>72.09409594095942</v>
      </c>
      <c r="S42" s="116">
        <f>+S23/(S23+'C41'!S23)*100</f>
        <v>66.488599348534208</v>
      </c>
      <c r="T42" s="116">
        <f>+T23/(T23+'C41'!T23)*100</f>
        <v>77.829622716971073</v>
      </c>
      <c r="U42" s="114"/>
      <c r="V42" s="116">
        <f>+V23/(V23+'C41'!V23)*100</f>
        <v>81.599713055954098</v>
      </c>
      <c r="W42" s="116">
        <f>+W23/(W23+'C41'!W23)*100</f>
        <v>76.39386555826286</v>
      </c>
      <c r="X42" s="116">
        <f>+X23/(X23+'C41'!X23)*100</f>
        <v>86.81602757432141</v>
      </c>
      <c r="Y42" s="114"/>
      <c r="Z42" s="116">
        <f>+Z23/(Z23+'C41'!Z23)*100</f>
        <v>93.650793650793645</v>
      </c>
      <c r="AA42" s="116">
        <f>+AA23/(AA23+'C41'!AA23)*100</f>
        <v>91.691995947315093</v>
      </c>
      <c r="AB42" s="116">
        <f>+AB23/(AB23+'C41'!AB23)*100</f>
        <v>95.652173913043484</v>
      </c>
    </row>
    <row r="43" spans="1:28" ht="15" customHeight="1" x14ac:dyDescent="0.25">
      <c r="A43" s="53" t="s">
        <v>42</v>
      </c>
      <c r="B43" s="116">
        <f>+B24/(B24+'C41'!B24)*100</f>
        <v>98.96602658788774</v>
      </c>
      <c r="C43" s="116">
        <f>+C24/(C24+'C41'!C24)*100</f>
        <v>99.378881987577643</v>
      </c>
      <c r="D43" s="116">
        <f>+D24/(D24+'C41'!D24)*100</f>
        <v>98.591549295774655</v>
      </c>
      <c r="E43" s="114"/>
      <c r="F43" s="116">
        <f>+F24/(F24+'C41'!F24)*100</f>
        <v>97.222222222222214</v>
      </c>
      <c r="G43" s="116">
        <f>+G24/(G24+'C41'!G24)*100</f>
        <v>98.979591836734699</v>
      </c>
      <c r="H43" s="116">
        <f>+H24/(H24+'C41'!H24)*100</f>
        <v>95.121951219512198</v>
      </c>
      <c r="I43" s="114"/>
      <c r="J43" s="116">
        <f>+J24/(J24+'C41'!J24)*100</f>
        <v>100</v>
      </c>
      <c r="K43" s="116">
        <f>+K24/(K24+'C41'!K24)*100</f>
        <v>100</v>
      </c>
      <c r="L43" s="116">
        <f>+L24/(L24+'C41'!L24)*100</f>
        <v>100</v>
      </c>
      <c r="M43" s="114"/>
      <c r="N43" s="116">
        <f>+N24/(N24+'C41'!N24)*100</f>
        <v>99.212598425196859</v>
      </c>
      <c r="O43" s="116">
        <f>+O24/(O24+'C41'!O24)*100</f>
        <v>100</v>
      </c>
      <c r="P43" s="116">
        <f>+P24/(P24+'C41'!P24)*100</f>
        <v>98.630136986301366</v>
      </c>
      <c r="Q43" s="114"/>
      <c r="R43" s="116">
        <f>+R24/(R24+'C41'!R24)*100</f>
        <v>99.137931034482762</v>
      </c>
      <c r="S43" s="116">
        <f>+S24/(S24+'C41'!S24)*100</f>
        <v>98.412698412698404</v>
      </c>
      <c r="T43" s="116">
        <f>+T24/(T24+'C41'!T24)*100</f>
        <v>100</v>
      </c>
      <c r="U43" s="114"/>
      <c r="V43" s="116">
        <f>+V24/(V24+'C41'!V24)*100</f>
        <v>100</v>
      </c>
      <c r="W43" s="116">
        <f>+W24/(W24+'C41'!W24)*100</f>
        <v>100</v>
      </c>
      <c r="X43" s="116">
        <f>+X24/(X24+'C41'!X24)*100</f>
        <v>100</v>
      </c>
      <c r="Y43" s="114"/>
      <c r="Z43" s="116">
        <f>+Z24/(Z24+'C41'!Z24)*100</f>
        <v>100</v>
      </c>
      <c r="AA43" s="116">
        <f>+AA24/(AA24+'C41'!AA24)*100</f>
        <v>100</v>
      </c>
      <c r="AB43" s="116">
        <f>+AB24/(AB24+'C41'!AB24)*100</f>
        <v>100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258" t="s">
        <v>566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</row>
  </sheetData>
  <mergeCells count="19">
    <mergeCell ref="A48:AB48"/>
    <mergeCell ref="AC2:AD3"/>
    <mergeCell ref="V6:X6"/>
    <mergeCell ref="Z6:AB6"/>
    <mergeCell ref="A8:AB8"/>
    <mergeCell ref="A6:A7"/>
    <mergeCell ref="B6:D6"/>
    <mergeCell ref="A27:AB27"/>
    <mergeCell ref="A45:AB45"/>
    <mergeCell ref="A47:AB47"/>
    <mergeCell ref="A46:AB46"/>
    <mergeCell ref="A1:AB1"/>
    <mergeCell ref="A2:AB2"/>
    <mergeCell ref="F6:H6"/>
    <mergeCell ref="J6:L6"/>
    <mergeCell ref="A3:AB3"/>
    <mergeCell ref="A4:AB4"/>
    <mergeCell ref="N6:P6"/>
    <mergeCell ref="R6:T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0" fitToHeight="3" orientation="landscape" r:id="rId2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218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96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85364</v>
      </c>
      <c r="C10" s="120">
        <f t="shared" ref="B10:D13" si="0">+C16+C22</f>
        <v>48922</v>
      </c>
      <c r="D10" s="120">
        <f t="shared" si="0"/>
        <v>36442</v>
      </c>
      <c r="E10" s="120"/>
      <c r="F10" s="120">
        <f t="shared" ref="F10:H13" si="1">+F16+F22</f>
        <v>20267</v>
      </c>
      <c r="G10" s="120">
        <f t="shared" si="1"/>
        <v>11180</v>
      </c>
      <c r="H10" s="120">
        <f t="shared" si="1"/>
        <v>9087</v>
      </c>
      <c r="I10" s="120"/>
      <c r="J10" s="120">
        <f t="shared" ref="J10:L13" si="2">+J16+J22</f>
        <v>22369</v>
      </c>
      <c r="K10" s="120">
        <f t="shared" si="2"/>
        <v>12673</v>
      </c>
      <c r="L10" s="120">
        <f t="shared" si="2"/>
        <v>9696</v>
      </c>
      <c r="M10" s="120"/>
      <c r="N10" s="120">
        <f t="shared" ref="N10:P13" si="3">+N16+N22</f>
        <v>13996</v>
      </c>
      <c r="O10" s="120">
        <f t="shared" si="3"/>
        <v>8156</v>
      </c>
      <c r="P10" s="120">
        <f t="shared" si="3"/>
        <v>5840</v>
      </c>
      <c r="Q10" s="120"/>
      <c r="R10" s="120">
        <f t="shared" ref="R10:T13" si="4">+R16+R22</f>
        <v>17013</v>
      </c>
      <c r="S10" s="120">
        <f t="shared" si="4"/>
        <v>9920</v>
      </c>
      <c r="T10" s="120">
        <f t="shared" si="4"/>
        <v>7093</v>
      </c>
      <c r="U10" s="120"/>
      <c r="V10" s="120">
        <f t="shared" ref="V10:X13" si="5">+V16+V22</f>
        <v>10812</v>
      </c>
      <c r="W10" s="120">
        <f t="shared" si="5"/>
        <v>6447</v>
      </c>
      <c r="X10" s="120">
        <f t="shared" si="5"/>
        <v>4365</v>
      </c>
      <c r="Y10" s="120"/>
      <c r="Z10" s="110">
        <f t="shared" ref="Z10:AB13" si="6">+Z16+Z22</f>
        <v>907</v>
      </c>
      <c r="AA10" s="110">
        <f t="shared" si="6"/>
        <v>546</v>
      </c>
      <c r="AB10" s="110">
        <f t="shared" si="6"/>
        <v>361</v>
      </c>
    </row>
    <row r="11" spans="1:32" ht="15" customHeight="1" x14ac:dyDescent="0.25">
      <c r="A11" s="68" t="s">
        <v>41</v>
      </c>
      <c r="B11" s="121">
        <f t="shared" si="0"/>
        <v>83279</v>
      </c>
      <c r="C11" s="121">
        <f t="shared" si="0"/>
        <v>47667</v>
      </c>
      <c r="D11" s="121">
        <f t="shared" si="0"/>
        <v>35612</v>
      </c>
      <c r="E11" s="121"/>
      <c r="F11" s="121">
        <f t="shared" si="1"/>
        <v>19756</v>
      </c>
      <c r="G11" s="121">
        <f t="shared" si="1"/>
        <v>10880</v>
      </c>
      <c r="H11" s="121">
        <f t="shared" si="1"/>
        <v>8876</v>
      </c>
      <c r="I11" s="121"/>
      <c r="J11" s="121">
        <f t="shared" si="2"/>
        <v>21822</v>
      </c>
      <c r="K11" s="121">
        <f t="shared" si="2"/>
        <v>12369</v>
      </c>
      <c r="L11" s="121">
        <f t="shared" si="2"/>
        <v>9453</v>
      </c>
      <c r="M11" s="121"/>
      <c r="N11" s="121">
        <f t="shared" si="3"/>
        <v>13646</v>
      </c>
      <c r="O11" s="121">
        <f t="shared" si="3"/>
        <v>7948</v>
      </c>
      <c r="P11" s="121">
        <f t="shared" si="3"/>
        <v>5698</v>
      </c>
      <c r="Q11" s="121"/>
      <c r="R11" s="121">
        <f t="shared" si="4"/>
        <v>16507</v>
      </c>
      <c r="S11" s="121">
        <f t="shared" si="4"/>
        <v>9601</v>
      </c>
      <c r="T11" s="121">
        <f t="shared" si="4"/>
        <v>6906</v>
      </c>
      <c r="U11" s="121"/>
      <c r="V11" s="121">
        <f t="shared" si="5"/>
        <v>10644</v>
      </c>
      <c r="W11" s="121">
        <f t="shared" si="5"/>
        <v>6325</v>
      </c>
      <c r="X11" s="121">
        <f t="shared" si="5"/>
        <v>4319</v>
      </c>
      <c r="Y11" s="121"/>
      <c r="Z11" s="37">
        <f t="shared" si="6"/>
        <v>904</v>
      </c>
      <c r="AA11" s="37">
        <f t="shared" si="6"/>
        <v>544</v>
      </c>
      <c r="AB11" s="37">
        <f t="shared" si="6"/>
        <v>360</v>
      </c>
    </row>
    <row r="12" spans="1:32" ht="15" customHeight="1" x14ac:dyDescent="0.25">
      <c r="A12" s="68" t="s">
        <v>42</v>
      </c>
      <c r="B12" s="121">
        <f t="shared" si="0"/>
        <v>1373</v>
      </c>
      <c r="C12" s="37">
        <f t="shared" si="0"/>
        <v>813</v>
      </c>
      <c r="D12" s="37">
        <f t="shared" si="0"/>
        <v>560</v>
      </c>
      <c r="E12" s="37"/>
      <c r="F12" s="37">
        <f t="shared" si="1"/>
        <v>340</v>
      </c>
      <c r="G12" s="37">
        <f t="shared" si="1"/>
        <v>198</v>
      </c>
      <c r="H12" s="37">
        <f t="shared" si="1"/>
        <v>142</v>
      </c>
      <c r="I12" s="37"/>
      <c r="J12" s="37">
        <f t="shared" si="2"/>
        <v>356</v>
      </c>
      <c r="K12" s="37">
        <f t="shared" si="2"/>
        <v>196</v>
      </c>
      <c r="L12" s="37">
        <f t="shared" si="2"/>
        <v>160</v>
      </c>
      <c r="M12" s="37"/>
      <c r="N12" s="37">
        <f t="shared" si="3"/>
        <v>256</v>
      </c>
      <c r="O12" s="37">
        <f t="shared" si="3"/>
        <v>150</v>
      </c>
      <c r="P12" s="37">
        <f t="shared" si="3"/>
        <v>106</v>
      </c>
      <c r="Q12" s="37"/>
      <c r="R12" s="37">
        <f t="shared" si="4"/>
        <v>304</v>
      </c>
      <c r="S12" s="37">
        <f t="shared" si="4"/>
        <v>186</v>
      </c>
      <c r="T12" s="37">
        <f t="shared" si="4"/>
        <v>118</v>
      </c>
      <c r="U12" s="37"/>
      <c r="V12" s="37">
        <f t="shared" si="5"/>
        <v>116</v>
      </c>
      <c r="W12" s="37">
        <f t="shared" si="5"/>
        <v>82</v>
      </c>
      <c r="X12" s="37">
        <f t="shared" si="5"/>
        <v>34</v>
      </c>
      <c r="Y12" s="37"/>
      <c r="Z12" s="37">
        <f t="shared" si="6"/>
        <v>1</v>
      </c>
      <c r="AA12" s="37">
        <f t="shared" si="6"/>
        <v>1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712</v>
      </c>
      <c r="C13" s="37">
        <f t="shared" si="0"/>
        <v>442</v>
      </c>
      <c r="D13" s="37">
        <f t="shared" si="0"/>
        <v>270</v>
      </c>
      <c r="E13" s="37"/>
      <c r="F13" s="37">
        <f t="shared" si="1"/>
        <v>171</v>
      </c>
      <c r="G13" s="37">
        <f t="shared" si="1"/>
        <v>102</v>
      </c>
      <c r="H13" s="37">
        <f t="shared" si="1"/>
        <v>69</v>
      </c>
      <c r="I13" s="37"/>
      <c r="J13" s="37">
        <f t="shared" si="2"/>
        <v>191</v>
      </c>
      <c r="K13" s="37">
        <f t="shared" si="2"/>
        <v>108</v>
      </c>
      <c r="L13" s="37">
        <f t="shared" si="2"/>
        <v>83</v>
      </c>
      <c r="M13" s="37"/>
      <c r="N13" s="37">
        <f t="shared" si="3"/>
        <v>94</v>
      </c>
      <c r="O13" s="37">
        <f t="shared" si="3"/>
        <v>58</v>
      </c>
      <c r="P13" s="37">
        <f t="shared" si="3"/>
        <v>36</v>
      </c>
      <c r="Q13" s="37"/>
      <c r="R13" s="37">
        <f t="shared" si="4"/>
        <v>202</v>
      </c>
      <c r="S13" s="37">
        <f t="shared" si="4"/>
        <v>133</v>
      </c>
      <c r="T13" s="37">
        <f t="shared" si="4"/>
        <v>69</v>
      </c>
      <c r="U13" s="37"/>
      <c r="V13" s="37">
        <f t="shared" si="5"/>
        <v>52</v>
      </c>
      <c r="W13" s="37">
        <f t="shared" si="5"/>
        <v>40</v>
      </c>
      <c r="X13" s="37">
        <f t="shared" si="5"/>
        <v>12</v>
      </c>
      <c r="Y13" s="37"/>
      <c r="Z13" s="37">
        <f t="shared" si="6"/>
        <v>2</v>
      </c>
      <c r="AA13" s="37">
        <f t="shared" si="6"/>
        <v>1</v>
      </c>
      <c r="AB13" s="37">
        <f t="shared" si="6"/>
        <v>1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64376</v>
      </c>
      <c r="C16" s="120">
        <f t="shared" ref="C16:D16" si="7">+C17+C18+C19</f>
        <v>36386</v>
      </c>
      <c r="D16" s="120">
        <f t="shared" si="7"/>
        <v>27990</v>
      </c>
      <c r="E16" s="120"/>
      <c r="F16" s="120">
        <f>+F17+F18+F19</f>
        <v>15238</v>
      </c>
      <c r="G16" s="120">
        <f t="shared" ref="G16:H16" si="8">+G17+G18+G19</f>
        <v>8322</v>
      </c>
      <c r="H16" s="120">
        <f t="shared" si="8"/>
        <v>6916</v>
      </c>
      <c r="I16" s="120"/>
      <c r="J16" s="120">
        <f>+J17+J18+J19</f>
        <v>16899</v>
      </c>
      <c r="K16" s="120">
        <f t="shared" ref="K16:L16" si="9">+K17+K18+K19</f>
        <v>9455</v>
      </c>
      <c r="L16" s="120">
        <f t="shared" si="9"/>
        <v>7444</v>
      </c>
      <c r="M16" s="120"/>
      <c r="N16" s="120">
        <f>+N17+N18+N19</f>
        <v>10556</v>
      </c>
      <c r="O16" s="120">
        <f t="shared" ref="O16:P16" si="10">+O17+O18+O19</f>
        <v>6080</v>
      </c>
      <c r="P16" s="120">
        <f t="shared" si="10"/>
        <v>4476</v>
      </c>
      <c r="Q16" s="120"/>
      <c r="R16" s="120">
        <f>+R17+R18+R19</f>
        <v>12777</v>
      </c>
      <c r="S16" s="120">
        <f t="shared" ref="S16:T16" si="11">+S17+S18+S19</f>
        <v>7347</v>
      </c>
      <c r="T16" s="120">
        <f t="shared" si="11"/>
        <v>5430</v>
      </c>
      <c r="U16" s="120"/>
      <c r="V16" s="120">
        <f>+V17+V18+V19</f>
        <v>8247</v>
      </c>
      <c r="W16" s="120">
        <f t="shared" ref="W16:X16" si="12">+W17+W18+W19</f>
        <v>4800</v>
      </c>
      <c r="X16" s="120">
        <f t="shared" si="12"/>
        <v>3447</v>
      </c>
      <c r="Y16" s="120"/>
      <c r="Z16" s="110">
        <f>+Z17+Z18+Z19</f>
        <v>659</v>
      </c>
      <c r="AA16" s="110">
        <f t="shared" ref="AA16:AB16" si="13">+AA17+AA18+AA19</f>
        <v>382</v>
      </c>
      <c r="AB16" s="110">
        <f t="shared" si="13"/>
        <v>277</v>
      </c>
    </row>
    <row r="17" spans="1:28" ht="15" customHeight="1" x14ac:dyDescent="0.25">
      <c r="A17" s="68" t="s">
        <v>41</v>
      </c>
      <c r="B17" s="121">
        <f>+'C51'!B17+'C61'!B17</f>
        <v>62298</v>
      </c>
      <c r="C17" s="121">
        <f>+'C51'!C17+'C61'!C17</f>
        <v>35133</v>
      </c>
      <c r="D17" s="121">
        <f>+'C51'!D17+'C61'!D17</f>
        <v>27165</v>
      </c>
      <c r="E17" s="121"/>
      <c r="F17" s="121">
        <f>+'C51'!F17+'C61'!F17</f>
        <v>14732</v>
      </c>
      <c r="G17" s="121">
        <f>+'C51'!G17+'C61'!G17</f>
        <v>8023</v>
      </c>
      <c r="H17" s="121">
        <f>+'C51'!H17+'C61'!H17</f>
        <v>6709</v>
      </c>
      <c r="I17" s="121"/>
      <c r="J17" s="121">
        <f>+'C51'!J17+'C61'!J17</f>
        <v>16352</v>
      </c>
      <c r="K17" s="121">
        <f>+'C51'!K17+'C61'!K17</f>
        <v>9151</v>
      </c>
      <c r="L17" s="121">
        <f>+'C51'!L17+'C61'!L17</f>
        <v>7201</v>
      </c>
      <c r="M17" s="121"/>
      <c r="N17" s="121">
        <f>+'C51'!N17+'C61'!N17</f>
        <v>10207</v>
      </c>
      <c r="O17" s="121">
        <f>+'C51'!O17+'C61'!O17</f>
        <v>5872</v>
      </c>
      <c r="P17" s="121">
        <f>+'C51'!P17+'C61'!P17</f>
        <v>4335</v>
      </c>
      <c r="Q17" s="121"/>
      <c r="R17" s="121">
        <f>+'C51'!R17+'C61'!R17</f>
        <v>12272</v>
      </c>
      <c r="S17" s="121">
        <f>+'C51'!S17+'C61'!S17</f>
        <v>7029</v>
      </c>
      <c r="T17" s="121">
        <f>+'C51'!T17+'C61'!T17</f>
        <v>5243</v>
      </c>
      <c r="U17" s="121"/>
      <c r="V17" s="121">
        <f>+'C51'!V17+'C61'!V17</f>
        <v>8079</v>
      </c>
      <c r="W17" s="121">
        <f>+'C51'!W17+'C61'!W17</f>
        <v>4678</v>
      </c>
      <c r="X17" s="121">
        <f>+'C51'!X17+'C61'!X17</f>
        <v>3401</v>
      </c>
      <c r="Y17" s="121"/>
      <c r="Z17" s="37">
        <f>+'C51'!Z17+'C61'!Z17</f>
        <v>656</v>
      </c>
      <c r="AA17" s="37">
        <f>+'C51'!AA17+'C61'!AA17</f>
        <v>380</v>
      </c>
      <c r="AB17" s="37">
        <f>+'C51'!AB17+'C61'!AB17</f>
        <v>276</v>
      </c>
    </row>
    <row r="18" spans="1:28" ht="15" customHeight="1" x14ac:dyDescent="0.25">
      <c r="A18" s="68" t="s">
        <v>42</v>
      </c>
      <c r="B18" s="121">
        <f>+'C51'!B18+'C61'!B18</f>
        <v>1366</v>
      </c>
      <c r="C18" s="37">
        <f>+'C51'!C18+'C61'!C18</f>
        <v>811</v>
      </c>
      <c r="D18" s="37">
        <f>+'C51'!D18+'C61'!D18</f>
        <v>555</v>
      </c>
      <c r="E18" s="37"/>
      <c r="F18" s="37">
        <f>+'C51'!F18+'C61'!F18</f>
        <v>335</v>
      </c>
      <c r="G18" s="37">
        <f>+'C51'!G18+'C61'!G18</f>
        <v>197</v>
      </c>
      <c r="H18" s="37">
        <f>+'C51'!H18+'C61'!H18</f>
        <v>138</v>
      </c>
      <c r="I18" s="37"/>
      <c r="J18" s="37">
        <f>+'C51'!J18+'C61'!J18</f>
        <v>356</v>
      </c>
      <c r="K18" s="37">
        <f>+'C51'!K18+'C61'!K18</f>
        <v>196</v>
      </c>
      <c r="L18" s="37">
        <f>+'C51'!L18+'C61'!L18</f>
        <v>160</v>
      </c>
      <c r="M18" s="37"/>
      <c r="N18" s="37">
        <f>+'C51'!N18+'C61'!N18</f>
        <v>255</v>
      </c>
      <c r="O18" s="37">
        <f>+'C51'!O18+'C61'!O18</f>
        <v>150</v>
      </c>
      <c r="P18" s="37">
        <f>+'C51'!P18+'C61'!P18</f>
        <v>105</v>
      </c>
      <c r="Q18" s="37"/>
      <c r="R18" s="37">
        <f>+'C51'!R18+'C61'!R18</f>
        <v>303</v>
      </c>
      <c r="S18" s="37">
        <f>+'C51'!S18+'C61'!S18</f>
        <v>185</v>
      </c>
      <c r="T18" s="37">
        <f>+'C51'!T18+'C61'!T18</f>
        <v>118</v>
      </c>
      <c r="U18" s="37"/>
      <c r="V18" s="37">
        <f>+'C51'!V18+'C61'!V18</f>
        <v>116</v>
      </c>
      <c r="W18" s="37">
        <f>+'C51'!W18+'C61'!W18</f>
        <v>82</v>
      </c>
      <c r="X18" s="37">
        <f>+'C51'!X18+'C61'!X18</f>
        <v>34</v>
      </c>
      <c r="Y18" s="37"/>
      <c r="Z18" s="37">
        <f>+'C51'!Z18+'C61'!Z18</f>
        <v>1</v>
      </c>
      <c r="AA18" s="37">
        <f>+'C51'!AA18+'C61'!AA18</f>
        <v>1</v>
      </c>
      <c r="AB18" s="37">
        <f>+'C51'!AB18+'C61'!AB18</f>
        <v>0</v>
      </c>
    </row>
    <row r="19" spans="1:28" ht="15" customHeight="1" x14ac:dyDescent="0.25">
      <c r="A19" s="68" t="s">
        <v>194</v>
      </c>
      <c r="B19" s="37">
        <f>+'C51'!B19+'C61'!B19</f>
        <v>712</v>
      </c>
      <c r="C19" s="37">
        <f>+'C51'!C19+'C61'!C19</f>
        <v>442</v>
      </c>
      <c r="D19" s="37">
        <f>+'C51'!D19+'C61'!D19</f>
        <v>270</v>
      </c>
      <c r="E19" s="37"/>
      <c r="F19" s="37">
        <f>+'C51'!F19+'C61'!F19</f>
        <v>171</v>
      </c>
      <c r="G19" s="37">
        <f>+'C51'!G19+'C61'!G19</f>
        <v>102</v>
      </c>
      <c r="H19" s="37">
        <f>+'C51'!H19+'C61'!H19</f>
        <v>69</v>
      </c>
      <c r="I19" s="37"/>
      <c r="J19" s="37">
        <f>+'C51'!J19+'C61'!J19</f>
        <v>191</v>
      </c>
      <c r="K19" s="37">
        <f>+'C51'!K19+'C61'!K19</f>
        <v>108</v>
      </c>
      <c r="L19" s="37">
        <f>+'C51'!L19+'C61'!L19</f>
        <v>83</v>
      </c>
      <c r="M19" s="37"/>
      <c r="N19" s="37">
        <f>+'C51'!N19+'C61'!N19</f>
        <v>94</v>
      </c>
      <c r="O19" s="37">
        <f>+'C51'!O19+'C61'!O19</f>
        <v>58</v>
      </c>
      <c r="P19" s="37">
        <f>+'C51'!P19+'C61'!P19</f>
        <v>36</v>
      </c>
      <c r="Q19" s="37"/>
      <c r="R19" s="37">
        <f>+'C51'!R19+'C61'!R19</f>
        <v>202</v>
      </c>
      <c r="S19" s="37">
        <f>+'C51'!S19+'C61'!S19</f>
        <v>133</v>
      </c>
      <c r="T19" s="37">
        <f>+'C51'!T19+'C61'!T19</f>
        <v>69</v>
      </c>
      <c r="U19" s="37"/>
      <c r="V19" s="37">
        <f>+'C51'!V19+'C61'!V19</f>
        <v>52</v>
      </c>
      <c r="W19" s="37">
        <f>+'C51'!W19+'C61'!W19</f>
        <v>40</v>
      </c>
      <c r="X19" s="37">
        <f>+'C51'!X19+'C61'!X19</f>
        <v>12</v>
      </c>
      <c r="Y19" s="37"/>
      <c r="Z19" s="37">
        <f>+'C51'!Z19+'C61'!Z19</f>
        <v>2</v>
      </c>
      <c r="AA19" s="37">
        <f>+'C51'!AA19+'C61'!AA19</f>
        <v>1</v>
      </c>
      <c r="AB19" s="37">
        <f>+'C51'!AB19+'C61'!AB19</f>
        <v>1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20988</v>
      </c>
      <c r="C22" s="120">
        <f t="shared" ref="C22:D22" si="14">+C23+C24+C25</f>
        <v>12536</v>
      </c>
      <c r="D22" s="120">
        <f t="shared" si="14"/>
        <v>8452</v>
      </c>
      <c r="E22" s="120"/>
      <c r="F22" s="120">
        <f>+F23+F24+F25</f>
        <v>5029</v>
      </c>
      <c r="G22" s="120">
        <f t="shared" ref="G22:H22" si="15">+G23+G24+G25</f>
        <v>2858</v>
      </c>
      <c r="H22" s="120">
        <f t="shared" si="15"/>
        <v>2171</v>
      </c>
      <c r="I22" s="120"/>
      <c r="J22" s="120">
        <f>+J23+J24+J25</f>
        <v>5470</v>
      </c>
      <c r="K22" s="120">
        <f t="shared" ref="K22:L22" si="16">+K23+K24+K25</f>
        <v>3218</v>
      </c>
      <c r="L22" s="120">
        <f t="shared" si="16"/>
        <v>2252</v>
      </c>
      <c r="M22" s="120"/>
      <c r="N22" s="120">
        <f>+N23+N24+N25</f>
        <v>3440</v>
      </c>
      <c r="O22" s="120">
        <f t="shared" ref="O22:P22" si="17">+O23+O24+O25</f>
        <v>2076</v>
      </c>
      <c r="P22" s="120">
        <f t="shared" si="17"/>
        <v>1364</v>
      </c>
      <c r="Q22" s="120"/>
      <c r="R22" s="120">
        <f>+R23+R24+R25</f>
        <v>4236</v>
      </c>
      <c r="S22" s="120">
        <f t="shared" ref="S22:T22" si="18">+S23+S24+S25</f>
        <v>2573</v>
      </c>
      <c r="T22" s="120">
        <f t="shared" si="18"/>
        <v>1663</v>
      </c>
      <c r="U22" s="120"/>
      <c r="V22" s="120">
        <f>+V23+V24+V25</f>
        <v>2565</v>
      </c>
      <c r="W22" s="120">
        <f t="shared" ref="W22:X22" si="19">+W23+W24+W25</f>
        <v>1647</v>
      </c>
      <c r="X22" s="110">
        <f t="shared" si="19"/>
        <v>918</v>
      </c>
      <c r="Y22" s="120"/>
      <c r="Z22" s="110">
        <f>+Z23+Z24+Z25</f>
        <v>248</v>
      </c>
      <c r="AA22" s="110">
        <f t="shared" ref="AA22:AB22" si="20">+AA23+AA24+AA25</f>
        <v>164</v>
      </c>
      <c r="AB22" s="110">
        <f t="shared" si="20"/>
        <v>84</v>
      </c>
    </row>
    <row r="23" spans="1:28" ht="15" customHeight="1" x14ac:dyDescent="0.25">
      <c r="A23" s="68" t="s">
        <v>41</v>
      </c>
      <c r="B23" s="121">
        <f>+'C51'!B23+'C61'!B23</f>
        <v>20981</v>
      </c>
      <c r="C23" s="121">
        <f>+'C51'!C23+'C61'!C23</f>
        <v>12534</v>
      </c>
      <c r="D23" s="121">
        <f>+'C51'!D23+'C61'!D23</f>
        <v>8447</v>
      </c>
      <c r="E23" s="121"/>
      <c r="F23" s="121">
        <f>+'C51'!F23+'C61'!F23</f>
        <v>5024</v>
      </c>
      <c r="G23" s="121">
        <f>+'C51'!G23+'C61'!G23</f>
        <v>2857</v>
      </c>
      <c r="H23" s="121">
        <f>+'C51'!H23+'C61'!H23</f>
        <v>2167</v>
      </c>
      <c r="I23" s="121"/>
      <c r="J23" s="121">
        <f>+'C51'!J23+'C61'!J23</f>
        <v>5470</v>
      </c>
      <c r="K23" s="121">
        <f>+'C51'!K23+'C61'!K23</f>
        <v>3218</v>
      </c>
      <c r="L23" s="121">
        <f>+'C51'!L23+'C61'!L23</f>
        <v>2252</v>
      </c>
      <c r="M23" s="121"/>
      <c r="N23" s="121">
        <f>+'C51'!N23+'C61'!N23</f>
        <v>3439</v>
      </c>
      <c r="O23" s="121">
        <f>+'C51'!O23+'C61'!O23</f>
        <v>2076</v>
      </c>
      <c r="P23" s="121">
        <f>+'C51'!P23+'C61'!P23</f>
        <v>1363</v>
      </c>
      <c r="Q23" s="121"/>
      <c r="R23" s="121">
        <f>+'C51'!R23+'C61'!R23</f>
        <v>4235</v>
      </c>
      <c r="S23" s="121">
        <f>+'C51'!S23+'C61'!S23</f>
        <v>2572</v>
      </c>
      <c r="T23" s="121">
        <f>+'C51'!T23+'C61'!T23</f>
        <v>1663</v>
      </c>
      <c r="U23" s="121"/>
      <c r="V23" s="121">
        <f>+'C51'!V23+'C61'!V23</f>
        <v>2565</v>
      </c>
      <c r="W23" s="121">
        <f>+'C51'!W23+'C61'!W23</f>
        <v>1647</v>
      </c>
      <c r="X23" s="37">
        <f>+'C51'!X23+'C61'!X23</f>
        <v>918</v>
      </c>
      <c r="Y23" s="121"/>
      <c r="Z23" s="37">
        <f>+'C51'!Z23+'C61'!Z23</f>
        <v>248</v>
      </c>
      <c r="AA23" s="37">
        <f>+'C51'!AA23+'C61'!AA23</f>
        <v>164</v>
      </c>
      <c r="AB23" s="37">
        <f>+'C51'!AB23+'C61'!AB23</f>
        <v>84</v>
      </c>
    </row>
    <row r="24" spans="1:28" ht="15" customHeight="1" x14ac:dyDescent="0.25">
      <c r="A24" s="68" t="s">
        <v>42</v>
      </c>
      <c r="B24" s="37">
        <f>+'C51'!B24+'C61'!B24</f>
        <v>7</v>
      </c>
      <c r="C24" s="37">
        <f>+'C51'!C24+'C61'!C24</f>
        <v>2</v>
      </c>
      <c r="D24" s="37">
        <f>+'C51'!D24+'C61'!D24</f>
        <v>5</v>
      </c>
      <c r="E24" s="37"/>
      <c r="F24" s="37">
        <f>+'C51'!F24+'C61'!F24</f>
        <v>5</v>
      </c>
      <c r="G24" s="37">
        <f>+'C51'!G24+'C61'!G24</f>
        <v>1</v>
      </c>
      <c r="H24" s="37">
        <f>+'C51'!H24+'C61'!H24</f>
        <v>4</v>
      </c>
      <c r="I24" s="37"/>
      <c r="J24" s="37">
        <f>+'C51'!J24+'C61'!J24</f>
        <v>0</v>
      </c>
      <c r="K24" s="37">
        <f>+'C51'!K24+'C61'!K24</f>
        <v>0</v>
      </c>
      <c r="L24" s="37">
        <f>+'C51'!L24+'C61'!L24</f>
        <v>0</v>
      </c>
      <c r="M24" s="37"/>
      <c r="N24" s="37">
        <f>+'C51'!N24+'C61'!N24</f>
        <v>1</v>
      </c>
      <c r="O24" s="37">
        <f>+'C51'!O24+'C61'!O24</f>
        <v>0</v>
      </c>
      <c r="P24" s="37">
        <f>+'C51'!P24+'C61'!P24</f>
        <v>1</v>
      </c>
      <c r="Q24" s="37"/>
      <c r="R24" s="37">
        <f>+'C51'!R24+'C61'!R24</f>
        <v>1</v>
      </c>
      <c r="S24" s="37">
        <f>+'C51'!S24+'C61'!S24</f>
        <v>1</v>
      </c>
      <c r="T24" s="37">
        <f>+'C51'!T24+'C61'!T24</f>
        <v>0</v>
      </c>
      <c r="U24" s="37"/>
      <c r="V24" s="37">
        <f>+'C51'!V24+'C61'!V24</f>
        <v>0</v>
      </c>
      <c r="W24" s="37">
        <f>+'C51'!W24+'C61'!W24</f>
        <v>0</v>
      </c>
      <c r="X24" s="37">
        <f>+'C51'!X24+'C61'!X24</f>
        <v>0</v>
      </c>
      <c r="Y24" s="37"/>
      <c r="Z24" s="37">
        <f>+'C51'!Z24+'C61'!Z24</f>
        <v>0</v>
      </c>
      <c r="AA24" s="37">
        <f>+'C51'!AA24+'C61'!AA24</f>
        <v>0</v>
      </c>
      <c r="AB24" s="37">
        <f>+'C51'!AB24+'C61'!AB24</f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+B10/(B10+'C40'!B10)*100</f>
        <v>24.469414664908559</v>
      </c>
      <c r="C29" s="115">
        <f>+C10/(C10+'C40'!C10)*100</f>
        <v>27.863875836537094</v>
      </c>
      <c r="D29" s="115">
        <f>+D10/(D10+'C40'!D10)*100</f>
        <v>21.030094930317109</v>
      </c>
      <c r="E29" s="115"/>
      <c r="F29" s="115">
        <f>+F10/(F10+'C40'!F10)*100</f>
        <v>27.613973894323784</v>
      </c>
      <c r="G29" s="115">
        <f>+G10/(G10+'C40'!G10)*100</f>
        <v>30.086114101184069</v>
      </c>
      <c r="H29" s="115">
        <f>+H10/(H10+'C40'!H10)*100</f>
        <v>25.078655406524259</v>
      </c>
      <c r="I29" s="115"/>
      <c r="J29" s="115">
        <f>+J10/(J10+'C40'!J10)*100</f>
        <v>30.590922144879173</v>
      </c>
      <c r="K29" s="115">
        <f>+K10/(K10+'C40'!K10)*100</f>
        <v>33.795567881810179</v>
      </c>
      <c r="L29" s="115">
        <f>+L10/(L10+'C40'!L10)*100</f>
        <v>27.217606108241636</v>
      </c>
      <c r="M29" s="115"/>
      <c r="N29" s="115">
        <f>+N10/(N10+'C40'!N10)*100</f>
        <v>21.005553054179799</v>
      </c>
      <c r="O29" s="115">
        <f>+O10/(O10+'C40'!O10)*100</f>
        <v>24.295501936252606</v>
      </c>
      <c r="P29" s="115">
        <f>+P10/(P10+'C40'!P10)*100</f>
        <v>17.664851784633999</v>
      </c>
      <c r="Q29" s="115"/>
      <c r="R29" s="115">
        <f>+R10/(R10+'C40'!R10)*100</f>
        <v>27.464686415368472</v>
      </c>
      <c r="S29" s="115">
        <f>+S10/(S10+'C40'!S10)*100</f>
        <v>32.032032032032035</v>
      </c>
      <c r="T29" s="115">
        <f>+T10/(T10+'C40'!T10)*100</f>
        <v>22.898372933884296</v>
      </c>
      <c r="U29" s="115"/>
      <c r="V29" s="115">
        <f>+V10/(V10+'C40'!V10)*100</f>
        <v>18.392759934676103</v>
      </c>
      <c r="W29" s="115">
        <f>+W10/(W10+'C40'!W10)*100</f>
        <v>22.08784431958339</v>
      </c>
      <c r="X29" s="115">
        <f>+X10/(X10+'C40'!X10)*100</f>
        <v>14.748614677659145</v>
      </c>
      <c r="Y29" s="115"/>
      <c r="Z29" s="115">
        <f>+Z10/(Z10+'C40'!Z10)*100</f>
        <v>6.0531233315536577</v>
      </c>
      <c r="AA29" s="115">
        <f>+AA10/(AA10+'C40'!AA10)*100</f>
        <v>7.59493670886076</v>
      </c>
      <c r="AB29" s="115">
        <f>+AB10/(AB10+'C40'!AB10)*100</f>
        <v>4.631173829377806</v>
      </c>
    </row>
    <row r="30" spans="1:28" ht="15" customHeight="1" x14ac:dyDescent="0.25">
      <c r="A30" s="53" t="s">
        <v>41</v>
      </c>
      <c r="B30" s="116">
        <f>+B11/(B11+'C40'!B11)*100</f>
        <v>26.710736061530373</v>
      </c>
      <c r="C30" s="116">
        <f>+C11/(C11+'C40'!C11)*100</f>
        <v>30.384563899565908</v>
      </c>
      <c r="D30" s="116">
        <f>+D11/(D11+'C40'!D11)*100</f>
        <v>22.990019496197593</v>
      </c>
      <c r="E30" s="116"/>
      <c r="F30" s="116">
        <f>+F11/(F11+'C40'!F11)*100</f>
        <v>30.090166930668943</v>
      </c>
      <c r="G30" s="116">
        <f>+G11/(G11+'C40'!G11)*100</f>
        <v>32.698202800985754</v>
      </c>
      <c r="H30" s="116">
        <f>+H11/(H11+'C40'!H11)*100</f>
        <v>27.410289667099008</v>
      </c>
      <c r="I30" s="116"/>
      <c r="J30" s="116">
        <f>+J11/(J11+'C40'!J11)*100</f>
        <v>33.234340019189474</v>
      </c>
      <c r="K30" s="116">
        <f>+K11/(K11+'C40'!K11)*100</f>
        <v>36.665184526456201</v>
      </c>
      <c r="L30" s="116">
        <f>+L11/(L11+'C40'!L11)*100</f>
        <v>29.609096034579967</v>
      </c>
      <c r="M30" s="116"/>
      <c r="N30" s="116">
        <f>+N11/(N11+'C40'!N11)*100</f>
        <v>23.022675124848156</v>
      </c>
      <c r="O30" s="116">
        <f>+O11/(O11+'C40'!O11)*100</f>
        <v>26.633603645868238</v>
      </c>
      <c r="P30" s="116">
        <f>+P11/(P11+'C40'!P11)*100</f>
        <v>19.361196058443763</v>
      </c>
      <c r="Q30" s="116"/>
      <c r="R30" s="116">
        <f>+R11/(R11+'C40'!R11)*100</f>
        <v>30.01381868431579</v>
      </c>
      <c r="S30" s="116">
        <f>+S11/(S11+'C40'!S11)*100</f>
        <v>34.952127853216354</v>
      </c>
      <c r="T30" s="116">
        <f>+T11/(T11+'C40'!T11)*100</f>
        <v>25.086272657924368</v>
      </c>
      <c r="U30" s="116"/>
      <c r="V30" s="116">
        <f>+V11/(V11+'C40'!V11)*100</f>
        <v>20.45900126859647</v>
      </c>
      <c r="W30" s="116">
        <f>+W11/(W11+'C40'!W11)*100</f>
        <v>24.507904525728456</v>
      </c>
      <c r="X30" s="116">
        <f>+X11/(X11+'C40'!X11)*100</f>
        <v>16.473415210923793</v>
      </c>
      <c r="Y30" s="116"/>
      <c r="Z30" s="116">
        <f>+Z11/(Z11+'C40'!Z11)*100</f>
        <v>6.3805759457933373</v>
      </c>
      <c r="AA30" s="116">
        <f>+AA11/(AA11+'C40'!AA11)*100</f>
        <v>8.0580654717819584</v>
      </c>
      <c r="AB30" s="116">
        <f>+AB11/(AB11+'C40'!AB11)*100</f>
        <v>4.8537144398004584</v>
      </c>
    </row>
    <row r="31" spans="1:28" ht="15" customHeight="1" x14ac:dyDescent="0.25">
      <c r="A31" s="53" t="s">
        <v>42</v>
      </c>
      <c r="B31" s="116">
        <f>+B12/(B12+'C40'!B12)*100</f>
        <v>5.3645385637258736</v>
      </c>
      <c r="C31" s="116">
        <f>+C12/(C12+'C40'!C12)*100</f>
        <v>6.2668619440376165</v>
      </c>
      <c r="D31" s="116">
        <f>+D12/(D12+'C40'!D12)*100</f>
        <v>4.4370493621741547</v>
      </c>
      <c r="E31" s="116"/>
      <c r="F31" s="116">
        <f>+F12/(F12+'C40'!F12)*100</f>
        <v>6.25</v>
      </c>
      <c r="G31" s="116">
        <f>+G12/(G12+'C40'!G12)*100</f>
        <v>7.1973827699018544</v>
      </c>
      <c r="H31" s="116">
        <f>+H12/(H12+'C40'!H12)*100</f>
        <v>5.2807735217552993</v>
      </c>
      <c r="I31" s="116"/>
      <c r="J31" s="116">
        <f>+J12/(J12+'C40'!J12)*100</f>
        <v>6.8461538461538467</v>
      </c>
      <c r="K31" s="116">
        <f>+K12/(K12+'C40'!K12)*100</f>
        <v>7.5009567546880982</v>
      </c>
      <c r="L31" s="116">
        <f>+L12/(L12+'C40'!L12)*100</f>
        <v>6.1847700038654816</v>
      </c>
      <c r="M31" s="116"/>
      <c r="N31" s="116">
        <f>+N12/(N12+'C40'!N12)*100</f>
        <v>4.9268668206312549</v>
      </c>
      <c r="O31" s="116">
        <f>+O12/(O12+'C40'!O12)*100</f>
        <v>5.6412185031966908</v>
      </c>
      <c r="P31" s="116">
        <f>+P12/(P12+'C40'!P12)*100</f>
        <v>4.1781631848640126</v>
      </c>
      <c r="Q31" s="116"/>
      <c r="R31" s="116">
        <f>+R12/(R12+'C40'!R12)*100</f>
        <v>6.4694615875718231</v>
      </c>
      <c r="S31" s="116">
        <f>+S12/(S12+'C40'!S12)*100</f>
        <v>7.8020134228187921</v>
      </c>
      <c r="T31" s="116">
        <f>+T12/(T12+'C40'!T12)*100</f>
        <v>5.09719222462203</v>
      </c>
      <c r="U31" s="116"/>
      <c r="V31" s="116">
        <f>+V12/(V12+'C40'!V12)*100</f>
        <v>2.4701873935264054</v>
      </c>
      <c r="W31" s="116">
        <f>+W12/(W12+'C40'!W12)*100</f>
        <v>3.4555415086388535</v>
      </c>
      <c r="X31" s="116">
        <f>+X12/(X12+'C40'!X12)*100</f>
        <v>1.4636246233318984</v>
      </c>
      <c r="Y31" s="116"/>
      <c r="Z31" s="116">
        <f>+Z12/(Z12+'C40'!Z12)*100</f>
        <v>0.27548209366391185</v>
      </c>
      <c r="AA31" s="116">
        <f>+AA12/(AA12+'C40'!AA12)*100</f>
        <v>0.5181347150259068</v>
      </c>
      <c r="AB31" s="116">
        <f>+AB12/(AB12+'C40'!AB12)*100</f>
        <v>0</v>
      </c>
    </row>
    <row r="32" spans="1:28" ht="15" customHeight="1" x14ac:dyDescent="0.25">
      <c r="A32" s="53" t="s">
        <v>194</v>
      </c>
      <c r="B32" s="116">
        <f>+B13/(B13+'C40'!B13)*100</f>
        <v>6.1993905093600352</v>
      </c>
      <c r="C32" s="116">
        <f>+C13/(C13+'C40'!C13)*100</f>
        <v>7.7232220863183638</v>
      </c>
      <c r="D32" s="116">
        <f>+D13/(D13+'C40'!D13)*100</f>
        <v>4.6858729607775071</v>
      </c>
      <c r="E32" s="116"/>
      <c r="F32" s="116">
        <f>+F13/(F13+'C40'!F13)*100</f>
        <v>7.4412532637075719</v>
      </c>
      <c r="G32" s="116">
        <f>+G13/(G13+'C40'!G13)*100</f>
        <v>8.9867841409691636</v>
      </c>
      <c r="H32" s="116">
        <f>+H13/(H13+'C40'!H13)*100</f>
        <v>5.9329320722269996</v>
      </c>
      <c r="I32" s="116"/>
      <c r="J32" s="116">
        <f>+J13/(J13+'C40'!J13)*100</f>
        <v>8.4438549955791338</v>
      </c>
      <c r="K32" s="116">
        <f>+K13/(K13+'C40'!K13)*100</f>
        <v>9.3831450912250212</v>
      </c>
      <c r="L32" s="116">
        <f>+L13/(L13+'C40'!L13)*100</f>
        <v>7.4707470747074707</v>
      </c>
      <c r="M32" s="116"/>
      <c r="N32" s="116">
        <f>+N13/(N13+'C40'!N13)*100</f>
        <v>4.3478260869565215</v>
      </c>
      <c r="O32" s="116">
        <f>+O13/(O13+'C40'!O13)*100</f>
        <v>5.4256314312441534</v>
      </c>
      <c r="P32" s="116">
        <f>+P13/(P13+'C40'!P13)*100</f>
        <v>3.2936870997255259</v>
      </c>
      <c r="Q32" s="116"/>
      <c r="R32" s="116">
        <f>+R13/(R13+'C40'!R13)*100</f>
        <v>8.9857651245551597</v>
      </c>
      <c r="S32" s="116">
        <f>+S13/(S13+'C40'!S13)*100</f>
        <v>11.917562724014337</v>
      </c>
      <c r="T32" s="116">
        <f>+T13/(T13+'C40'!T13)*100</f>
        <v>6.0954063604240289</v>
      </c>
      <c r="U32" s="116"/>
      <c r="V32" s="116">
        <f>+V13/(V13+'C40'!V13)*100</f>
        <v>2.5218234723569348</v>
      </c>
      <c r="W32" s="116">
        <f>+W13/(W13+'C40'!W13)*100</f>
        <v>3.9721946375372394</v>
      </c>
      <c r="X32" s="116">
        <f>+X13/(X13+'C40'!X13)*100</f>
        <v>1.1374407582938388</v>
      </c>
      <c r="Y32" s="116"/>
      <c r="Z32" s="116">
        <f>+Z13/(Z13+'C40'!Z13)*100</f>
        <v>0.44150110375275936</v>
      </c>
      <c r="AA32" s="116">
        <f>+AA13/(AA13+'C40'!AA13)*100</f>
        <v>0.40816326530612246</v>
      </c>
      <c r="AB32" s="116">
        <f>+AB13/(AB13+'C40'!AB13)*100</f>
        <v>0.48076923076923078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+B16/(B16+'C40'!B16)*100</f>
        <v>24.780014627198891</v>
      </c>
      <c r="C35" s="115">
        <f>+C16/(C16+'C40'!C16)*100</f>
        <v>27.854671280276815</v>
      </c>
      <c r="D35" s="115">
        <f>+D16/(D16+'C40'!D16)*100</f>
        <v>21.670460352115946</v>
      </c>
      <c r="E35" s="115"/>
      <c r="F35" s="115">
        <f>+F16/(F16+'C40'!F16)*100</f>
        <v>28.301851748667374</v>
      </c>
      <c r="G35" s="115">
        <f>+G16/(G16+'C40'!G16)*100</f>
        <v>30.482399912091136</v>
      </c>
      <c r="H35" s="115">
        <f>+H16/(H16+'C40'!H16)*100</f>
        <v>26.058779201205727</v>
      </c>
      <c r="I35" s="115"/>
      <c r="J35" s="115">
        <f>+J16/(J16+'C40'!J16)*100</f>
        <v>31.362396303101164</v>
      </c>
      <c r="K35" s="115">
        <f>+K16/(K16+'C40'!K16)*100</f>
        <v>34.216335540838855</v>
      </c>
      <c r="L35" s="115">
        <f>+L16/(L16+'C40'!L16)*100</f>
        <v>28.358095238095238</v>
      </c>
      <c r="M35" s="115"/>
      <c r="N35" s="115">
        <f>+N16/(N16+'C40'!N16)*100</f>
        <v>21.289984268484531</v>
      </c>
      <c r="O35" s="115">
        <f>+O16/(O16+'C40'!O16)*100</f>
        <v>24.248225253250379</v>
      </c>
      <c r="P35" s="115">
        <f>+P16/(P16+'C40'!P16)*100</f>
        <v>18.263424188020238</v>
      </c>
      <c r="Q35" s="115"/>
      <c r="R35" s="115">
        <f>+R16/(R16+'C40'!R16)*100</f>
        <v>27.387306282554174</v>
      </c>
      <c r="S35" s="115">
        <f>+S16/(S16+'C40'!S16)*100</f>
        <v>31.625844776376393</v>
      </c>
      <c r="T35" s="115">
        <f>+T16/(T16+'C40'!T16)*100</f>
        <v>23.183331910169926</v>
      </c>
      <c r="U35" s="115"/>
      <c r="V35" s="115">
        <f>+V16/(V16+'C40'!V16)*100</f>
        <v>18.42328656956483</v>
      </c>
      <c r="W35" s="115">
        <f>+W16/(W16+'C40'!W16)*100</f>
        <v>21.642093872582173</v>
      </c>
      <c r="X35" s="115">
        <f>+X16/(X16+'C40'!X16)*100</f>
        <v>15.262342262563649</v>
      </c>
      <c r="Y35" s="115"/>
      <c r="Z35" s="115">
        <f>+Z16/(Z16+'C40'!Z16)*100</f>
        <v>5.9546399204843228</v>
      </c>
      <c r="AA35" s="115">
        <f>+AA16/(AA16+'C40'!AA16)*100</f>
        <v>7.3320537428023043</v>
      </c>
      <c r="AB35" s="115">
        <f>+AB16/(AB16+'C40'!AB16)*100</f>
        <v>4.7293836435034997</v>
      </c>
    </row>
    <row r="36" spans="1:28" ht="15" customHeight="1" x14ac:dyDescent="0.25">
      <c r="A36" s="53" t="s">
        <v>41</v>
      </c>
      <c r="B36" s="116">
        <f>+B17/(B17+'C40'!B17)*100</f>
        <v>27.887800598062562</v>
      </c>
      <c r="C36" s="116">
        <f>+C17/(C17+'C40'!C17)*100</f>
        <v>31.297771126195951</v>
      </c>
      <c r="D36" s="116">
        <f>+D17/(D17+'C40'!D17)*100</f>
        <v>24.443464646282866</v>
      </c>
      <c r="E36" s="114"/>
      <c r="F36" s="116">
        <f>+F17/(F17+'C40'!F17)*100</f>
        <v>31.830261651146209</v>
      </c>
      <c r="G36" s="116">
        <f>+G17/(G17+'C40'!G17)*100</f>
        <v>34.121549780972224</v>
      </c>
      <c r="H36" s="116">
        <f>+H17/(H17+'C40'!H17)*100</f>
        <v>29.464207290294247</v>
      </c>
      <c r="I36" s="114"/>
      <c r="J36" s="116">
        <f>+J17/(J17+'C40'!J17)*100</f>
        <v>35.102181006354108</v>
      </c>
      <c r="K36" s="116">
        <f>+K17/(K17+'C40'!K17)*100</f>
        <v>38.226325243326784</v>
      </c>
      <c r="L36" s="116">
        <f>+L17/(L17+'C40'!L17)*100</f>
        <v>31.799514241554427</v>
      </c>
      <c r="M36" s="114"/>
      <c r="N36" s="116">
        <f>+N17/(N17+'C40'!N17)*100</f>
        <v>24.100965738707469</v>
      </c>
      <c r="O36" s="116">
        <f>+O17/(O17+'C40'!O17)*100</f>
        <v>27.4392523364486</v>
      </c>
      <c r="P36" s="116">
        <f>+P17/(P17+'C40'!P17)*100</f>
        <v>20.691136461266765</v>
      </c>
      <c r="Q36" s="114"/>
      <c r="R36" s="116">
        <f>+R17/(R17+'C40'!R17)*100</f>
        <v>30.817136256340717</v>
      </c>
      <c r="S36" s="116">
        <f>+S17/(S17+'C40'!S17)*100</f>
        <v>35.510760836617159</v>
      </c>
      <c r="T36" s="116">
        <f>+T17/(T17+'C40'!T17)*100</f>
        <v>26.178350309566607</v>
      </c>
      <c r="U36" s="114"/>
      <c r="V36" s="116">
        <f>+V17/(V17+'C40'!V17)*100</f>
        <v>21.212519035866197</v>
      </c>
      <c r="W36" s="116">
        <f>+W17/(W17+'C40'!W17)*100</f>
        <v>24.842015824969465</v>
      </c>
      <c r="X36" s="116">
        <f>+X17/(X17+'C40'!X17)*100</f>
        <v>17.662944689690992</v>
      </c>
      <c r="Y36" s="114"/>
      <c r="Z36" s="116">
        <f>+Z17/(Z17+'C40'!Z17)*100</f>
        <v>6.3925160787370885</v>
      </c>
      <c r="AA36" s="116">
        <f>+AA17/(AA17+'C40'!AA17)*100</f>
        <v>7.9547833368222731</v>
      </c>
      <c r="AB36" s="116">
        <f>+AB17/(AB17+'C40'!AB17)*100</f>
        <v>5.0319051959890606</v>
      </c>
    </row>
    <row r="37" spans="1:28" ht="15" customHeight="1" x14ac:dyDescent="0.25">
      <c r="A37" s="53" t="s">
        <v>42</v>
      </c>
      <c r="B37" s="116">
        <f>+B18/(B18+'C40'!B18)*100</f>
        <v>5.4822009070112774</v>
      </c>
      <c r="C37" s="116">
        <f>+C18/(C18+'C40'!C18)*100</f>
        <v>6.4105604300055337</v>
      </c>
      <c r="D37" s="116">
        <f>+D18/(D18+'C40'!D18)*100</f>
        <v>4.5247024294798637</v>
      </c>
      <c r="E37" s="114"/>
      <c r="F37" s="116">
        <f>+F18/(F18+'C40'!F18)*100</f>
        <v>6.3688212927756656</v>
      </c>
      <c r="G37" s="116">
        <f>+G18/(G18+'C40'!G18)*100</f>
        <v>7.4255559743686392</v>
      </c>
      <c r="H37" s="116">
        <f>+H18/(H18+'C40'!H18)*100</f>
        <v>5.2934407364787113</v>
      </c>
      <c r="I37" s="114"/>
      <c r="J37" s="116">
        <f>+J18/(J18+'C40'!J18)*100</f>
        <v>7.0676990271987288</v>
      </c>
      <c r="K37" s="116">
        <f>+K18/(K18+'C40'!K18)*100</f>
        <v>7.7074321667322057</v>
      </c>
      <c r="L37" s="116">
        <f>+L18/(L18+'C40'!L18)*100</f>
        <v>6.4153969526864474</v>
      </c>
      <c r="M37" s="114"/>
      <c r="N37" s="116">
        <f>+N18/(N18+'C40'!N18)*100</f>
        <v>5.0305780232787534</v>
      </c>
      <c r="O37" s="116">
        <f>+O18/(O18+'C40'!O18)*100</f>
        <v>5.7581573896353166</v>
      </c>
      <c r="P37" s="116">
        <f>+P18/(P18+'C40'!P18)*100</f>
        <v>4.2613636363636358</v>
      </c>
      <c r="Q37" s="114"/>
      <c r="R37" s="116">
        <f>+R18/(R18+'C40'!R18)*100</f>
        <v>6.6113899192668555</v>
      </c>
      <c r="S37" s="116">
        <f>+S18/(S18+'C40'!S18)*100</f>
        <v>7.9707022834984915</v>
      </c>
      <c r="T37" s="116">
        <f>+T18/(T18+'C40'!T18)*100</f>
        <v>5.2166224580017682</v>
      </c>
      <c r="U37" s="114"/>
      <c r="V37" s="116">
        <f>+V18/(V18+'C40'!V18)*100</f>
        <v>2.5129982668977471</v>
      </c>
      <c r="W37" s="116">
        <f>+W18/(W18+'C40'!W18)*100</f>
        <v>3.5027765912003419</v>
      </c>
      <c r="X37" s="116">
        <f>+X18/(X18+'C40'!X18)*100</f>
        <v>1.4945054945054945</v>
      </c>
      <c r="Y37" s="114"/>
      <c r="Z37" s="116">
        <f>+Z18/(Z18+'C40'!Z18)*100</f>
        <v>0.28409090909090912</v>
      </c>
      <c r="AA37" s="116">
        <f>+AA18/(AA18+'C40'!AA18)*100</f>
        <v>0.53191489361702127</v>
      </c>
      <c r="AB37" s="116">
        <f>+AB18/(AB18+'C40'!AB18)*100</f>
        <v>0</v>
      </c>
    </row>
    <row r="38" spans="1:28" ht="15" customHeight="1" x14ac:dyDescent="0.25">
      <c r="A38" s="53" t="s">
        <v>194</v>
      </c>
      <c r="B38" s="116">
        <f>+B19/(B19+'C40'!B19)*100</f>
        <v>6.1993905093600352</v>
      </c>
      <c r="C38" s="116">
        <f>+C19/(C19+'C40'!C19)*100</f>
        <v>7.7232220863183638</v>
      </c>
      <c r="D38" s="116">
        <f>+D19/(D19+'C40'!D19)*100</f>
        <v>4.6858729607775071</v>
      </c>
      <c r="E38" s="114"/>
      <c r="F38" s="116">
        <f>+F19/(F19+'C40'!F19)*100</f>
        <v>7.4412532637075719</v>
      </c>
      <c r="G38" s="116">
        <f>+G19/(G19+'C40'!G19)*100</f>
        <v>8.9867841409691636</v>
      </c>
      <c r="H38" s="116">
        <f>+H19/(H19+'C40'!H19)*100</f>
        <v>5.9329320722269996</v>
      </c>
      <c r="I38" s="114"/>
      <c r="J38" s="116">
        <f>+J19/(J19+'C40'!J19)*100</f>
        <v>8.4438549955791338</v>
      </c>
      <c r="K38" s="116">
        <f>+K19/(K19+'C40'!K19)*100</f>
        <v>9.3831450912250212</v>
      </c>
      <c r="L38" s="116">
        <f>+L19/(L19+'C40'!L19)*100</f>
        <v>7.4707470747074707</v>
      </c>
      <c r="M38" s="114"/>
      <c r="N38" s="116">
        <f>+N19/(N19+'C40'!N19)*100</f>
        <v>4.3478260869565215</v>
      </c>
      <c r="O38" s="116">
        <f>+O19/(O19+'C40'!O19)*100</f>
        <v>5.4256314312441534</v>
      </c>
      <c r="P38" s="116">
        <f>+P19/(P19+'C40'!P19)*100</f>
        <v>3.2936870997255259</v>
      </c>
      <c r="Q38" s="114"/>
      <c r="R38" s="116">
        <f>+R19/(R19+'C40'!R19)*100</f>
        <v>8.9857651245551597</v>
      </c>
      <c r="S38" s="116">
        <f>+S19/(S19+'C40'!S19)*100</f>
        <v>11.917562724014337</v>
      </c>
      <c r="T38" s="116">
        <f>+T19/(T19+'C40'!T19)*100</f>
        <v>6.0954063604240289</v>
      </c>
      <c r="U38" s="114"/>
      <c r="V38" s="116">
        <f>+V19/(V19+'C40'!V19)*100</f>
        <v>2.5218234723569348</v>
      </c>
      <c r="W38" s="116">
        <f>+W19/(W19+'C40'!W19)*100</f>
        <v>3.9721946375372394</v>
      </c>
      <c r="X38" s="116">
        <f>+X19/(X19+'C40'!X19)*100</f>
        <v>1.1374407582938388</v>
      </c>
      <c r="Y38" s="114"/>
      <c r="Z38" s="116">
        <f>+Z19/(Z19+'C40'!Z19)*100</f>
        <v>0.44150110375275936</v>
      </c>
      <c r="AA38" s="116">
        <f>+AA19/(AA19+'C40'!AA19)*100</f>
        <v>0.40816326530612246</v>
      </c>
      <c r="AB38" s="116">
        <f>+AB19/(AB19+'C40'!AB19)*100</f>
        <v>0.48076923076923078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+B22/(B22+'C40'!B22)*100</f>
        <v>23.563489390367128</v>
      </c>
      <c r="C41" s="115">
        <f>+C22/(C22+'C40'!C22)*100</f>
        <v>27.890626738158275</v>
      </c>
      <c r="D41" s="115">
        <f>+D22/(D22+'C40'!D22)*100</f>
        <v>19.155542460848086</v>
      </c>
      <c r="E41" s="115"/>
      <c r="F41" s="115">
        <f>+F22/(F22+'C40'!F22)*100</f>
        <v>25.719838387971155</v>
      </c>
      <c r="G41" s="115">
        <f>+G22/(G22+'C40'!G22)*100</f>
        <v>28.988741251648243</v>
      </c>
      <c r="H41" s="115">
        <f>+H22/(H22+'C40'!H22)*100</f>
        <v>22.395296059418197</v>
      </c>
      <c r="I41" s="115"/>
      <c r="J41" s="115">
        <f>+J22/(J22+'C40'!J22)*100</f>
        <v>28.430353430353428</v>
      </c>
      <c r="K41" s="115">
        <f>+K22/(K22+'C40'!K22)*100</f>
        <v>32.617068720859514</v>
      </c>
      <c r="L41" s="115">
        <f>+L22/(L22+'C40'!L22)*100</f>
        <v>24.023895882227436</v>
      </c>
      <c r="M41" s="115"/>
      <c r="N41" s="115">
        <f>+N22/(N22+'C40'!N22)*100</f>
        <v>20.178320037541063</v>
      </c>
      <c r="O41" s="115">
        <f>+O22/(O22+'C40'!O22)*100</f>
        <v>24.435028248587571</v>
      </c>
      <c r="P41" s="115">
        <f>+P22/(P22+'C40'!P22)*100</f>
        <v>15.949485500467727</v>
      </c>
      <c r="Q41" s="115"/>
      <c r="R41" s="115">
        <f>+R22/(R22+'C40'!R22)*100</f>
        <v>27.700758566570755</v>
      </c>
      <c r="S41" s="115">
        <f>+S22/(S22+'C40'!S22)*100</f>
        <v>33.251486172137504</v>
      </c>
      <c r="T41" s="115">
        <f>+T22/(T22+'C40'!T22)*100</f>
        <v>22.014826581943343</v>
      </c>
      <c r="U41" s="115"/>
      <c r="V41" s="115">
        <f>+V22/(V22+'C40'!V22)*100</f>
        <v>18.295292439372325</v>
      </c>
      <c r="W41" s="115">
        <f>+W22/(W22+'C40'!W22)*100</f>
        <v>23.498359252389783</v>
      </c>
      <c r="X41" s="115">
        <f>+X22/(X22+'C40'!X22)*100</f>
        <v>13.093709884467266</v>
      </c>
      <c r="Y41" s="115"/>
      <c r="Z41" s="115">
        <f>+Z22/(Z22+'C40'!Z22)*100</f>
        <v>6.3313760531018639</v>
      </c>
      <c r="AA41" s="115">
        <f>+AA22/(AA22+'C40'!AA22)*100</f>
        <v>8.2870136432541699</v>
      </c>
      <c r="AB41" s="115">
        <f>+AB22/(AB22+'C40'!AB22)*100</f>
        <v>4.3343653250773997</v>
      </c>
    </row>
    <row r="42" spans="1:28" ht="15" customHeight="1" x14ac:dyDescent="0.25">
      <c r="A42" s="53" t="s">
        <v>41</v>
      </c>
      <c r="B42" s="116">
        <f>+B23/(B23+'C40'!B23)*100</f>
        <v>23.736042446800084</v>
      </c>
      <c r="C42" s="116">
        <f>+C23/(C23+'C40'!C23)*100</f>
        <v>28.087394957983193</v>
      </c>
      <c r="D42" s="116">
        <f>+D23/(D23+'C40'!D23)*100</f>
        <v>19.299488210564796</v>
      </c>
      <c r="E42" s="114"/>
      <c r="F42" s="116">
        <f>+F23/(F23+'C40'!F23)*100</f>
        <v>25.932999535435915</v>
      </c>
      <c r="G42" s="116">
        <f>+G23/(G23+'C40'!G23)*100</f>
        <v>29.269542055117302</v>
      </c>
      <c r="H42" s="116">
        <f>+H23/(H23+'C40'!H23)*100</f>
        <v>22.544735746982937</v>
      </c>
      <c r="I42" s="114"/>
      <c r="J42" s="116">
        <f>+J23/(J23+'C40'!J23)*100</f>
        <v>28.673271478744038</v>
      </c>
      <c r="K42" s="116">
        <f>+K23/(K23+'C40'!K23)*100</f>
        <v>32.850142915475708</v>
      </c>
      <c r="L42" s="116">
        <f>+L23/(L23+'C40'!L23)*100</f>
        <v>24.264626656610279</v>
      </c>
      <c r="M42" s="114"/>
      <c r="N42" s="116">
        <f>+N23/(N23+'C40'!N23)*100</f>
        <v>20.323857928018437</v>
      </c>
      <c r="O42" s="116">
        <f>+O23/(O23+'C40'!O23)*100</f>
        <v>24.591329068941008</v>
      </c>
      <c r="P42" s="116">
        <f>+P23/(P23+'C40'!P23)*100</f>
        <v>16.075008845382712</v>
      </c>
      <c r="Q42" s="114"/>
      <c r="R42" s="116">
        <f>+R23/(R23+'C40'!R23)*100</f>
        <v>27.905904059040594</v>
      </c>
      <c r="S42" s="116">
        <f>+S23/(S23+'C40'!S23)*100</f>
        <v>33.511400651465799</v>
      </c>
      <c r="T42" s="116">
        <f>+T23/(T23+'C40'!T23)*100</f>
        <v>22.17037728302893</v>
      </c>
      <c r="U42" s="114"/>
      <c r="V42" s="116">
        <f>+V23/(V23+'C40'!V23)*100</f>
        <v>18.400286944045909</v>
      </c>
      <c r="W42" s="116">
        <f>+W23/(W23+'C40'!W23)*100</f>
        <v>23.606134441737137</v>
      </c>
      <c r="X42" s="116">
        <f>+X23/(X23+'C40'!X23)*100</f>
        <v>13.183972425678586</v>
      </c>
      <c r="Y42" s="114"/>
      <c r="Z42" s="116">
        <f>+Z23/(Z23+'C40'!Z23)*100</f>
        <v>6.3492063492063489</v>
      </c>
      <c r="AA42" s="116">
        <f>+AA23/(AA23+'C40'!AA23)*100</f>
        <v>8.3080040526849039</v>
      </c>
      <c r="AB42" s="116">
        <f>+AB23/(AB23+'C40'!AB23)*100</f>
        <v>4.3478260869565215</v>
      </c>
    </row>
    <row r="43" spans="1:28" ht="15" customHeight="1" x14ac:dyDescent="0.25">
      <c r="A43" s="53" t="s">
        <v>42</v>
      </c>
      <c r="B43" s="116">
        <f>+B24/(B24+'C40'!B24)*100</f>
        <v>1.0339734121122599</v>
      </c>
      <c r="C43" s="116">
        <f>+C24/(C24+'C40'!C24)*100</f>
        <v>0.6211180124223602</v>
      </c>
      <c r="D43" s="116">
        <f>+D24/(D24+'C40'!D24)*100</f>
        <v>1.4084507042253522</v>
      </c>
      <c r="E43" s="114"/>
      <c r="F43" s="116">
        <f>+F24/(F24+'C40'!F24)*100</f>
        <v>2.7777777777777777</v>
      </c>
      <c r="G43" s="116">
        <f>+G24/(G24+'C40'!G24)*100</f>
        <v>1.0204081632653061</v>
      </c>
      <c r="H43" s="116">
        <f>+H24/(H24+'C40'!H24)*100</f>
        <v>4.8780487804878048</v>
      </c>
      <c r="I43" s="114"/>
      <c r="J43" s="116">
        <f>+J24/(J24+'C40'!J24)*100</f>
        <v>0</v>
      </c>
      <c r="K43" s="116">
        <f>+K24/(K24+'C40'!K24)*100</f>
        <v>0</v>
      </c>
      <c r="L43" s="116">
        <f>+L24/(L24+'C40'!L24)*100</f>
        <v>0</v>
      </c>
      <c r="M43" s="114"/>
      <c r="N43" s="116">
        <f>+N24/(N24+'C40'!N24)*100</f>
        <v>0.78740157480314954</v>
      </c>
      <c r="O43" s="116">
        <f>+O24/(O24+'C40'!O24)*100</f>
        <v>0</v>
      </c>
      <c r="P43" s="116">
        <f>+P24/(P24+'C40'!P24)*100</f>
        <v>1.3698630136986301</v>
      </c>
      <c r="Q43" s="114"/>
      <c r="R43" s="116">
        <f>+R24/(R24+'C40'!R24)*100</f>
        <v>0.86206896551724133</v>
      </c>
      <c r="S43" s="116">
        <f>+S24/(S24+'C40'!S24)*100</f>
        <v>1.5873015873015872</v>
      </c>
      <c r="T43" s="116">
        <f>+T24/(T24+'C40'!T24)*100</f>
        <v>0</v>
      </c>
      <c r="U43" s="114"/>
      <c r="V43" s="116">
        <f>+V24/(V24+'C40'!V24)*100</f>
        <v>0</v>
      </c>
      <c r="W43" s="116">
        <f>+W24/(W24+'C40'!W24)*100</f>
        <v>0</v>
      </c>
      <c r="X43" s="116">
        <f>+X24/(X24+'C40'!X24)*100</f>
        <v>0</v>
      </c>
      <c r="Y43" s="114"/>
      <c r="Z43" s="116">
        <f>+Z24/(Z24+'C40'!Z24)*100</f>
        <v>0</v>
      </c>
      <c r="AA43" s="116">
        <f>+AA24/(AA24+'C40'!AA24)*100</f>
        <v>0</v>
      </c>
      <c r="AB43" s="116">
        <f>+AB24/(AB24+'C40'!AB24)*100</f>
        <v>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258" t="s">
        <v>566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</row>
  </sheetData>
  <mergeCells count="19">
    <mergeCell ref="AC2:AD3"/>
    <mergeCell ref="A1:AB1"/>
    <mergeCell ref="A2:AB2"/>
    <mergeCell ref="A3:AB3"/>
    <mergeCell ref="A46:AB46"/>
    <mergeCell ref="A45:AB45"/>
    <mergeCell ref="A4:AB4"/>
    <mergeCell ref="A8:AB8"/>
    <mergeCell ref="A27:AB27"/>
    <mergeCell ref="A48:AB48"/>
    <mergeCell ref="A6:A7"/>
    <mergeCell ref="B6:D6"/>
    <mergeCell ref="F6:H6"/>
    <mergeCell ref="J6:L6"/>
    <mergeCell ref="N6:P6"/>
    <mergeCell ref="R6:T6"/>
    <mergeCell ref="V6:X6"/>
    <mergeCell ref="Z6:AB6"/>
    <mergeCell ref="A47:AB4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0" fitToHeight="3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P54"/>
  <sheetViews>
    <sheetView showGridLines="0" zoomScaleNormal="100" zoomScaleSheetLayoutView="100" workbookViewId="0">
      <selection sqref="A1:XFD1048576"/>
    </sheetView>
  </sheetViews>
  <sheetFormatPr baseColWidth="10" defaultColWidth="11" defaultRowHeight="15" customHeight="1" x14ac:dyDescent="0.25"/>
  <cols>
    <col min="1" max="1" width="28.7109375" style="17" customWidth="1"/>
    <col min="2" max="13" width="8.28515625" style="17" customWidth="1"/>
    <col min="14" max="18" width="11.42578125" style="17" customWidth="1"/>
    <col min="19" max="251" width="11" style="17"/>
    <col min="252" max="252" width="24.7109375" style="17" customWidth="1"/>
    <col min="253" max="268" width="8.5703125" style="17" customWidth="1"/>
    <col min="269" max="507" width="11" style="17"/>
    <col min="508" max="508" width="24.7109375" style="17" customWidth="1"/>
    <col min="509" max="524" width="8.5703125" style="17" customWidth="1"/>
    <col min="525" max="763" width="11" style="17"/>
    <col min="764" max="764" width="24.7109375" style="17" customWidth="1"/>
    <col min="765" max="780" width="8.5703125" style="17" customWidth="1"/>
    <col min="781" max="1019" width="11" style="17"/>
    <col min="1020" max="1020" width="24.7109375" style="17" customWidth="1"/>
    <col min="1021" max="1036" width="8.5703125" style="17" customWidth="1"/>
    <col min="1037" max="1275" width="11" style="17"/>
    <col min="1276" max="1276" width="24.7109375" style="17" customWidth="1"/>
    <col min="1277" max="1292" width="8.5703125" style="17" customWidth="1"/>
    <col min="1293" max="1531" width="11" style="17"/>
    <col min="1532" max="1532" width="24.7109375" style="17" customWidth="1"/>
    <col min="1533" max="1548" width="8.5703125" style="17" customWidth="1"/>
    <col min="1549" max="1787" width="11" style="17"/>
    <col min="1788" max="1788" width="24.7109375" style="17" customWidth="1"/>
    <col min="1789" max="1804" width="8.5703125" style="17" customWidth="1"/>
    <col min="1805" max="2043" width="11" style="17"/>
    <col min="2044" max="2044" width="24.7109375" style="17" customWidth="1"/>
    <col min="2045" max="2060" width="8.5703125" style="17" customWidth="1"/>
    <col min="2061" max="2299" width="11" style="17"/>
    <col min="2300" max="2300" width="24.7109375" style="17" customWidth="1"/>
    <col min="2301" max="2316" width="8.5703125" style="17" customWidth="1"/>
    <col min="2317" max="2555" width="11" style="17"/>
    <col min="2556" max="2556" width="24.7109375" style="17" customWidth="1"/>
    <col min="2557" max="2572" width="8.5703125" style="17" customWidth="1"/>
    <col min="2573" max="2811" width="11" style="17"/>
    <col min="2812" max="2812" width="24.7109375" style="17" customWidth="1"/>
    <col min="2813" max="2828" width="8.5703125" style="17" customWidth="1"/>
    <col min="2829" max="3067" width="11" style="17"/>
    <col min="3068" max="3068" width="24.7109375" style="17" customWidth="1"/>
    <col min="3069" max="3084" width="8.5703125" style="17" customWidth="1"/>
    <col min="3085" max="3323" width="11" style="17"/>
    <col min="3324" max="3324" width="24.7109375" style="17" customWidth="1"/>
    <col min="3325" max="3340" width="8.5703125" style="17" customWidth="1"/>
    <col min="3341" max="3579" width="11" style="17"/>
    <col min="3580" max="3580" width="24.7109375" style="17" customWidth="1"/>
    <col min="3581" max="3596" width="8.5703125" style="17" customWidth="1"/>
    <col min="3597" max="3835" width="11" style="17"/>
    <col min="3836" max="3836" width="24.7109375" style="17" customWidth="1"/>
    <col min="3837" max="3852" width="8.5703125" style="17" customWidth="1"/>
    <col min="3853" max="4091" width="11" style="17"/>
    <col min="4092" max="4092" width="24.7109375" style="17" customWidth="1"/>
    <col min="4093" max="4108" width="8.5703125" style="17" customWidth="1"/>
    <col min="4109" max="4347" width="11" style="17"/>
    <col min="4348" max="4348" width="24.7109375" style="17" customWidth="1"/>
    <col min="4349" max="4364" width="8.5703125" style="17" customWidth="1"/>
    <col min="4365" max="4603" width="11" style="17"/>
    <col min="4604" max="4604" width="24.7109375" style="17" customWidth="1"/>
    <col min="4605" max="4620" width="8.5703125" style="17" customWidth="1"/>
    <col min="4621" max="4859" width="11" style="17"/>
    <col min="4860" max="4860" width="24.7109375" style="17" customWidth="1"/>
    <col min="4861" max="4876" width="8.5703125" style="17" customWidth="1"/>
    <col min="4877" max="5115" width="11" style="17"/>
    <col min="5116" max="5116" width="24.7109375" style="17" customWidth="1"/>
    <col min="5117" max="5132" width="8.5703125" style="17" customWidth="1"/>
    <col min="5133" max="5371" width="11" style="17"/>
    <col min="5372" max="5372" width="24.7109375" style="17" customWidth="1"/>
    <col min="5373" max="5388" width="8.5703125" style="17" customWidth="1"/>
    <col min="5389" max="5627" width="11" style="17"/>
    <col min="5628" max="5628" width="24.7109375" style="17" customWidth="1"/>
    <col min="5629" max="5644" width="8.5703125" style="17" customWidth="1"/>
    <col min="5645" max="5883" width="11" style="17"/>
    <col min="5884" max="5884" width="24.7109375" style="17" customWidth="1"/>
    <col min="5885" max="5900" width="8.5703125" style="17" customWidth="1"/>
    <col min="5901" max="6139" width="11" style="17"/>
    <col min="6140" max="6140" width="24.7109375" style="17" customWidth="1"/>
    <col min="6141" max="6156" width="8.5703125" style="17" customWidth="1"/>
    <col min="6157" max="6395" width="11" style="17"/>
    <col min="6396" max="6396" width="24.7109375" style="17" customWidth="1"/>
    <col min="6397" max="6412" width="8.5703125" style="17" customWidth="1"/>
    <col min="6413" max="6651" width="11" style="17"/>
    <col min="6652" max="6652" width="24.7109375" style="17" customWidth="1"/>
    <col min="6653" max="6668" width="8.5703125" style="17" customWidth="1"/>
    <col min="6669" max="6907" width="11" style="17"/>
    <col min="6908" max="6908" width="24.7109375" style="17" customWidth="1"/>
    <col min="6909" max="6924" width="8.5703125" style="17" customWidth="1"/>
    <col min="6925" max="7163" width="11" style="17"/>
    <col min="7164" max="7164" width="24.7109375" style="17" customWidth="1"/>
    <col min="7165" max="7180" width="8.5703125" style="17" customWidth="1"/>
    <col min="7181" max="7419" width="11" style="17"/>
    <col min="7420" max="7420" width="24.7109375" style="17" customWidth="1"/>
    <col min="7421" max="7436" width="8.5703125" style="17" customWidth="1"/>
    <col min="7437" max="7675" width="11" style="17"/>
    <col min="7676" max="7676" width="24.7109375" style="17" customWidth="1"/>
    <col min="7677" max="7692" width="8.5703125" style="17" customWidth="1"/>
    <col min="7693" max="7931" width="11" style="17"/>
    <col min="7932" max="7932" width="24.7109375" style="17" customWidth="1"/>
    <col min="7933" max="7948" width="8.5703125" style="17" customWidth="1"/>
    <col min="7949" max="8187" width="11" style="17"/>
    <col min="8188" max="8188" width="24.7109375" style="17" customWidth="1"/>
    <col min="8189" max="8204" width="8.5703125" style="17" customWidth="1"/>
    <col min="8205" max="8443" width="11" style="17"/>
    <col min="8444" max="8444" width="24.7109375" style="17" customWidth="1"/>
    <col min="8445" max="8460" width="8.5703125" style="17" customWidth="1"/>
    <col min="8461" max="8699" width="11" style="17"/>
    <col min="8700" max="8700" width="24.7109375" style="17" customWidth="1"/>
    <col min="8701" max="8716" width="8.5703125" style="17" customWidth="1"/>
    <col min="8717" max="8955" width="11" style="17"/>
    <col min="8956" max="8956" width="24.7109375" style="17" customWidth="1"/>
    <col min="8957" max="8972" width="8.5703125" style="17" customWidth="1"/>
    <col min="8973" max="9211" width="11" style="17"/>
    <col min="9212" max="9212" width="24.7109375" style="17" customWidth="1"/>
    <col min="9213" max="9228" width="8.5703125" style="17" customWidth="1"/>
    <col min="9229" max="9467" width="11" style="17"/>
    <col min="9468" max="9468" width="24.7109375" style="17" customWidth="1"/>
    <col min="9469" max="9484" width="8.5703125" style="17" customWidth="1"/>
    <col min="9485" max="9723" width="11" style="17"/>
    <col min="9724" max="9724" width="24.7109375" style="17" customWidth="1"/>
    <col min="9725" max="9740" width="8.5703125" style="17" customWidth="1"/>
    <col min="9741" max="9979" width="11" style="17"/>
    <col min="9980" max="9980" width="24.7109375" style="17" customWidth="1"/>
    <col min="9981" max="9996" width="8.5703125" style="17" customWidth="1"/>
    <col min="9997" max="10235" width="11" style="17"/>
    <col min="10236" max="10236" width="24.7109375" style="17" customWidth="1"/>
    <col min="10237" max="10252" width="8.5703125" style="17" customWidth="1"/>
    <col min="10253" max="10491" width="11" style="17"/>
    <col min="10492" max="10492" width="24.7109375" style="17" customWidth="1"/>
    <col min="10493" max="10508" width="8.5703125" style="17" customWidth="1"/>
    <col min="10509" max="10747" width="11" style="17"/>
    <col min="10748" max="10748" width="24.7109375" style="17" customWidth="1"/>
    <col min="10749" max="10764" width="8.5703125" style="17" customWidth="1"/>
    <col min="10765" max="11003" width="11" style="17"/>
    <col min="11004" max="11004" width="24.7109375" style="17" customWidth="1"/>
    <col min="11005" max="11020" width="8.5703125" style="17" customWidth="1"/>
    <col min="11021" max="11259" width="11" style="17"/>
    <col min="11260" max="11260" width="24.7109375" style="17" customWidth="1"/>
    <col min="11261" max="11276" width="8.5703125" style="17" customWidth="1"/>
    <col min="11277" max="11515" width="11" style="17"/>
    <col min="11516" max="11516" width="24.7109375" style="17" customWidth="1"/>
    <col min="11517" max="11532" width="8.5703125" style="17" customWidth="1"/>
    <col min="11533" max="11771" width="11" style="17"/>
    <col min="11772" max="11772" width="24.7109375" style="17" customWidth="1"/>
    <col min="11773" max="11788" width="8.5703125" style="17" customWidth="1"/>
    <col min="11789" max="12027" width="11" style="17"/>
    <col min="12028" max="12028" width="24.7109375" style="17" customWidth="1"/>
    <col min="12029" max="12044" width="8.5703125" style="17" customWidth="1"/>
    <col min="12045" max="12283" width="11" style="17"/>
    <col min="12284" max="12284" width="24.7109375" style="17" customWidth="1"/>
    <col min="12285" max="12300" width="8.5703125" style="17" customWidth="1"/>
    <col min="12301" max="12539" width="11" style="17"/>
    <col min="12540" max="12540" width="24.7109375" style="17" customWidth="1"/>
    <col min="12541" max="12556" width="8.5703125" style="17" customWidth="1"/>
    <col min="12557" max="12795" width="11" style="17"/>
    <col min="12796" max="12796" width="24.7109375" style="17" customWidth="1"/>
    <col min="12797" max="12812" width="8.5703125" style="17" customWidth="1"/>
    <col min="12813" max="13051" width="11" style="17"/>
    <col min="13052" max="13052" width="24.7109375" style="17" customWidth="1"/>
    <col min="13053" max="13068" width="8.5703125" style="17" customWidth="1"/>
    <col min="13069" max="13307" width="11" style="17"/>
    <col min="13308" max="13308" width="24.7109375" style="17" customWidth="1"/>
    <col min="13309" max="13324" width="8.5703125" style="17" customWidth="1"/>
    <col min="13325" max="13563" width="11" style="17"/>
    <col min="13564" max="13564" width="24.7109375" style="17" customWidth="1"/>
    <col min="13565" max="13580" width="8.5703125" style="17" customWidth="1"/>
    <col min="13581" max="13819" width="11" style="17"/>
    <col min="13820" max="13820" width="24.7109375" style="17" customWidth="1"/>
    <col min="13821" max="13836" width="8.5703125" style="17" customWidth="1"/>
    <col min="13837" max="14075" width="11" style="17"/>
    <col min="14076" max="14076" width="24.7109375" style="17" customWidth="1"/>
    <col min="14077" max="14092" width="8.5703125" style="17" customWidth="1"/>
    <col min="14093" max="14331" width="11" style="17"/>
    <col min="14332" max="14332" width="24.7109375" style="17" customWidth="1"/>
    <col min="14333" max="14348" width="8.5703125" style="17" customWidth="1"/>
    <col min="14349" max="14587" width="11" style="17"/>
    <col min="14588" max="14588" width="24.7109375" style="17" customWidth="1"/>
    <col min="14589" max="14604" width="8.5703125" style="17" customWidth="1"/>
    <col min="14605" max="14843" width="11" style="17"/>
    <col min="14844" max="14844" width="24.7109375" style="17" customWidth="1"/>
    <col min="14845" max="14860" width="8.5703125" style="17" customWidth="1"/>
    <col min="14861" max="15099" width="11" style="17"/>
    <col min="15100" max="15100" width="24.7109375" style="17" customWidth="1"/>
    <col min="15101" max="15116" width="8.5703125" style="17" customWidth="1"/>
    <col min="15117" max="15355" width="11" style="17"/>
    <col min="15356" max="15356" width="24.7109375" style="17" customWidth="1"/>
    <col min="15357" max="15372" width="8.5703125" style="17" customWidth="1"/>
    <col min="15373" max="15611" width="11" style="17"/>
    <col min="15612" max="15612" width="24.7109375" style="17" customWidth="1"/>
    <col min="15613" max="15628" width="8.5703125" style="17" customWidth="1"/>
    <col min="15629" max="15867" width="11" style="17"/>
    <col min="15868" max="15868" width="24.7109375" style="17" customWidth="1"/>
    <col min="15869" max="15884" width="8.5703125" style="17" customWidth="1"/>
    <col min="15885" max="16123" width="11" style="17"/>
    <col min="16124" max="16124" width="24.7109375" style="17" customWidth="1"/>
    <col min="16125" max="16140" width="8.5703125" style="17" customWidth="1"/>
    <col min="16141" max="16384" width="11" style="17"/>
  </cols>
  <sheetData>
    <row r="1" spans="1:16" s="16" customFormat="1" ht="15" customHeight="1" x14ac:dyDescent="0.25">
      <c r="A1" s="246" t="s">
        <v>352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128"/>
      <c r="O1" s="128"/>
      <c r="P1" s="128"/>
    </row>
    <row r="2" spans="1:16" s="16" customFormat="1" ht="15" customHeight="1" x14ac:dyDescent="0.25">
      <c r="A2" s="246" t="s">
        <v>346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7" t="s">
        <v>262</v>
      </c>
      <c r="O2" s="247"/>
      <c r="P2" s="128"/>
    </row>
    <row r="3" spans="1:16" s="16" customFormat="1" ht="15" customHeight="1" x14ac:dyDescent="0.25">
      <c r="A3" s="246" t="s">
        <v>347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7"/>
      <c r="O3" s="247"/>
      <c r="P3" s="128"/>
    </row>
    <row r="4" spans="1:16" s="16" customFormat="1" ht="15" customHeight="1" x14ac:dyDescent="0.25">
      <c r="A4" s="246" t="s">
        <v>560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128"/>
      <c r="O4" s="128"/>
      <c r="P4" s="128"/>
    </row>
    <row r="5" spans="1:16" ht="15" customHeight="1" x14ac:dyDescent="0.25">
      <c r="A5" s="97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</row>
    <row r="6" spans="1:16" ht="20.100000000000001" customHeight="1" x14ac:dyDescent="0.25">
      <c r="A6" s="103" t="s">
        <v>348</v>
      </c>
      <c r="B6" s="98">
        <v>2010</v>
      </c>
      <c r="C6" s="98">
        <v>2011</v>
      </c>
      <c r="D6" s="98">
        <v>2012</v>
      </c>
      <c r="E6" s="98">
        <v>2013</v>
      </c>
      <c r="F6" s="98">
        <v>2014</v>
      </c>
      <c r="G6" s="98">
        <v>2015</v>
      </c>
      <c r="H6" s="98">
        <v>2016</v>
      </c>
      <c r="I6" s="98">
        <v>2017</v>
      </c>
      <c r="J6" s="98">
        <v>2018</v>
      </c>
      <c r="K6" s="98">
        <v>2019</v>
      </c>
      <c r="L6" s="98">
        <v>2020</v>
      </c>
      <c r="M6" s="98">
        <v>2021</v>
      </c>
    </row>
    <row r="7" spans="1:16" ht="6.95" customHeight="1" x14ac:dyDescent="0.25">
      <c r="A7" s="18"/>
    </row>
    <row r="8" spans="1:16" ht="15" customHeight="1" x14ac:dyDescent="0.25">
      <c r="A8" s="20" t="s">
        <v>3</v>
      </c>
      <c r="B8" s="251" t="s">
        <v>4</v>
      </c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O8" s="19"/>
    </row>
    <row r="9" spans="1:16" ht="15" customHeight="1" x14ac:dyDescent="0.25">
      <c r="A9" s="198" t="s">
        <v>343</v>
      </c>
      <c r="B9" s="121">
        <f t="shared" ref="B9:C9" si="0">SUM(B10:B12)</f>
        <v>477992</v>
      </c>
      <c r="C9" s="121">
        <f t="shared" si="0"/>
        <v>468952</v>
      </c>
      <c r="D9" s="121">
        <f t="shared" ref="D9:I9" si="1">SUM(D10:D12)</f>
        <v>452846</v>
      </c>
      <c r="E9" s="121">
        <f t="shared" si="1"/>
        <v>444259</v>
      </c>
      <c r="F9" s="121">
        <f t="shared" si="1"/>
        <v>439369</v>
      </c>
      <c r="G9" s="121">
        <f t="shared" si="1"/>
        <v>437786</v>
      </c>
      <c r="H9" s="121">
        <f t="shared" si="1"/>
        <v>438019</v>
      </c>
      <c r="I9" s="121">
        <f t="shared" si="1"/>
        <v>439319</v>
      </c>
      <c r="J9" s="121">
        <f t="shared" ref="J9:K9" si="2">SUM(J10:J12)</f>
        <v>449586</v>
      </c>
      <c r="K9" s="121">
        <f t="shared" si="2"/>
        <v>462081</v>
      </c>
      <c r="L9" s="121">
        <f t="shared" ref="L9:M9" si="3">SUM(L10:L12)</f>
        <v>462048</v>
      </c>
      <c r="M9" s="121">
        <f t="shared" si="3"/>
        <v>456740</v>
      </c>
    </row>
    <row r="10" spans="1:16" ht="15" customHeight="1" x14ac:dyDescent="0.25">
      <c r="A10" s="198" t="s">
        <v>12</v>
      </c>
      <c r="B10" s="121">
        <v>410497</v>
      </c>
      <c r="C10" s="121">
        <v>403489</v>
      </c>
      <c r="D10" s="121">
        <v>391991</v>
      </c>
      <c r="E10" s="121">
        <v>391855</v>
      </c>
      <c r="F10" s="121">
        <v>397591</v>
      </c>
      <c r="G10" s="121">
        <v>394914</v>
      </c>
      <c r="H10" s="121">
        <v>395478</v>
      </c>
      <c r="I10" s="121">
        <v>398299</v>
      </c>
      <c r="J10" s="121">
        <v>438685</v>
      </c>
      <c r="K10" s="121">
        <v>424141</v>
      </c>
      <c r="L10" s="121">
        <v>449361</v>
      </c>
      <c r="M10" s="121">
        <v>426014</v>
      </c>
    </row>
    <row r="11" spans="1:16" ht="15" customHeight="1" x14ac:dyDescent="0.25">
      <c r="A11" s="198" t="s">
        <v>15</v>
      </c>
      <c r="B11" s="121">
        <v>50672</v>
      </c>
      <c r="C11" s="121">
        <v>48888</v>
      </c>
      <c r="D11" s="121">
        <v>45652</v>
      </c>
      <c r="E11" s="121">
        <v>41298</v>
      </c>
      <c r="F11" s="121">
        <v>32072</v>
      </c>
      <c r="G11" s="121">
        <v>33148</v>
      </c>
      <c r="H11" s="121">
        <v>31831</v>
      </c>
      <c r="I11" s="121">
        <v>31077</v>
      </c>
      <c r="J11" s="121">
        <v>8343</v>
      </c>
      <c r="K11" s="121">
        <v>27599</v>
      </c>
      <c r="L11" s="121">
        <v>12480</v>
      </c>
      <c r="M11" s="121">
        <v>29791</v>
      </c>
    </row>
    <row r="12" spans="1:16" ht="15" customHeight="1" x14ac:dyDescent="0.25">
      <c r="A12" s="198" t="s">
        <v>16</v>
      </c>
      <c r="B12" s="37">
        <v>16823</v>
      </c>
      <c r="C12" s="37">
        <v>16575</v>
      </c>
      <c r="D12" s="37">
        <v>15203</v>
      </c>
      <c r="E12" s="37">
        <v>11106</v>
      </c>
      <c r="F12" s="37">
        <v>9706</v>
      </c>
      <c r="G12" s="37">
        <v>9724</v>
      </c>
      <c r="H12" s="37">
        <v>10710</v>
      </c>
      <c r="I12" s="37">
        <v>9943</v>
      </c>
      <c r="J12" s="37">
        <v>2558</v>
      </c>
      <c r="K12" s="37">
        <v>10341</v>
      </c>
      <c r="L12" s="37">
        <v>207</v>
      </c>
      <c r="M12" s="37">
        <v>935</v>
      </c>
    </row>
    <row r="13" spans="1:16" ht="6.95" customHeight="1" x14ac:dyDescent="0.25">
      <c r="A13" s="18"/>
    </row>
    <row r="14" spans="1:16" ht="15" customHeight="1" x14ac:dyDescent="0.25">
      <c r="A14" s="22"/>
      <c r="B14" s="251" t="s">
        <v>397</v>
      </c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O14" s="19"/>
    </row>
    <row r="15" spans="1:16" ht="15" customHeight="1" x14ac:dyDescent="0.25">
      <c r="A15" s="198" t="s">
        <v>12</v>
      </c>
      <c r="B15" s="99">
        <f t="shared" ref="B15:D15" si="4">+B10/B9*100</f>
        <v>85.879470786121942</v>
      </c>
      <c r="C15" s="99">
        <f t="shared" si="4"/>
        <v>86.040575581296167</v>
      </c>
      <c r="D15" s="99">
        <f t="shared" si="4"/>
        <v>86.561656722152776</v>
      </c>
      <c r="E15" s="99">
        <f t="shared" ref="E15:J15" si="5">+E10/E9*100</f>
        <v>88.204178193351183</v>
      </c>
      <c r="F15" s="99">
        <f t="shared" si="5"/>
        <v>90.491363751197738</v>
      </c>
      <c r="G15" s="99">
        <f t="shared" si="5"/>
        <v>90.207087481098071</v>
      </c>
      <c r="H15" s="99">
        <f t="shared" si="5"/>
        <v>90.287864225067864</v>
      </c>
      <c r="I15" s="99">
        <f t="shared" si="5"/>
        <v>90.662821321181198</v>
      </c>
      <c r="J15" s="99">
        <f t="shared" si="5"/>
        <v>97.575324854421623</v>
      </c>
      <c r="K15" s="99">
        <f t="shared" ref="K15:L15" si="6">+K10/K9*100</f>
        <v>91.789318322978005</v>
      </c>
      <c r="L15" s="99">
        <f t="shared" si="6"/>
        <v>97.254181383752339</v>
      </c>
      <c r="M15" s="99">
        <f t="shared" ref="M15" si="7">+M10/M9*100</f>
        <v>93.272759118973596</v>
      </c>
    </row>
    <row r="16" spans="1:16" ht="15" customHeight="1" x14ac:dyDescent="0.25">
      <c r="A16" s="198" t="s">
        <v>15</v>
      </c>
      <c r="B16" s="99">
        <f t="shared" ref="B16:D16" si="8">+B11/B9*100</f>
        <v>10.6010142429162</v>
      </c>
      <c r="C16" s="99">
        <f t="shared" si="8"/>
        <v>10.42494754260564</v>
      </c>
      <c r="D16" s="99">
        <f t="shared" si="8"/>
        <v>10.081131333830927</v>
      </c>
      <c r="E16" s="99">
        <f t="shared" ref="E16:J16" si="9">+E11/E9*100</f>
        <v>9.2959287262610317</v>
      </c>
      <c r="F16" s="99">
        <f t="shared" si="9"/>
        <v>7.2995591404946643</v>
      </c>
      <c r="G16" s="99">
        <f t="shared" si="9"/>
        <v>7.5717359623194893</v>
      </c>
      <c r="H16" s="99">
        <f t="shared" si="9"/>
        <v>7.267036361436376</v>
      </c>
      <c r="I16" s="99">
        <f t="shared" si="9"/>
        <v>7.073903018080256</v>
      </c>
      <c r="J16" s="99">
        <f t="shared" si="9"/>
        <v>1.8557072506706171</v>
      </c>
      <c r="K16" s="99">
        <f t="shared" ref="K16:L16" si="10">+K11/K9*100</f>
        <v>5.9727623511895107</v>
      </c>
      <c r="L16" s="99">
        <f t="shared" si="10"/>
        <v>2.7010180760440474</v>
      </c>
      <c r="M16" s="99">
        <f t="shared" ref="M16" si="11">+M11/M9*100</f>
        <v>6.5225292288829531</v>
      </c>
    </row>
    <row r="17" spans="1:13" ht="15" customHeight="1" x14ac:dyDescent="0.25">
      <c r="A17" s="198" t="s">
        <v>16</v>
      </c>
      <c r="B17" s="99">
        <f t="shared" ref="B17:D17" si="12">+B12/B9*100</f>
        <v>3.5195149709618576</v>
      </c>
      <c r="C17" s="99">
        <f t="shared" si="12"/>
        <v>3.5344768760981937</v>
      </c>
      <c r="D17" s="99">
        <f t="shared" si="12"/>
        <v>3.3572119440162882</v>
      </c>
      <c r="E17" s="99">
        <f t="shared" ref="E17:J17" si="13">+E12/E9*100</f>
        <v>2.4998930803877917</v>
      </c>
      <c r="F17" s="99">
        <f t="shared" si="13"/>
        <v>2.209077108307596</v>
      </c>
      <c r="G17" s="99">
        <f t="shared" si="13"/>
        <v>2.22117655658244</v>
      </c>
      <c r="H17" s="99">
        <f t="shared" si="13"/>
        <v>2.4450994134957615</v>
      </c>
      <c r="I17" s="99">
        <f t="shared" si="13"/>
        <v>2.263275660738552</v>
      </c>
      <c r="J17" s="99">
        <f t="shared" si="13"/>
        <v>0.56896789490775956</v>
      </c>
      <c r="K17" s="99">
        <f t="shared" ref="K17:L17" si="14">+K12/K9*100</f>
        <v>2.2379193258324839</v>
      </c>
      <c r="L17" s="3">
        <f t="shared" si="14"/>
        <v>4.4800540203615208E-2</v>
      </c>
      <c r="M17" s="99">
        <f t="shared" ref="M17" si="15">+M12/M9*100</f>
        <v>0.20471165214345144</v>
      </c>
    </row>
    <row r="18" spans="1:13" ht="6.95" customHeight="1" x14ac:dyDescent="0.25">
      <c r="A18" s="18"/>
    </row>
    <row r="19" spans="1:13" ht="15" customHeight="1" x14ac:dyDescent="0.25">
      <c r="A19" s="20" t="s">
        <v>5</v>
      </c>
      <c r="B19" s="251" t="s">
        <v>4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</row>
    <row r="20" spans="1:13" ht="15" customHeight="1" x14ac:dyDescent="0.25">
      <c r="A20" s="198" t="s">
        <v>343</v>
      </c>
      <c r="B20" s="37">
        <f t="shared" ref="B20:C20" si="16">SUM(B21:B23)</f>
        <v>357</v>
      </c>
      <c r="C20" s="37">
        <f t="shared" si="16"/>
        <v>302</v>
      </c>
      <c r="D20" s="37">
        <f t="shared" ref="D20:I20" si="17">SUM(D21:D23)</f>
        <v>279</v>
      </c>
      <c r="E20" s="37">
        <f t="shared" si="17"/>
        <v>224</v>
      </c>
      <c r="F20" s="37">
        <f t="shared" si="17"/>
        <v>188</v>
      </c>
      <c r="G20" s="37">
        <f t="shared" si="17"/>
        <v>201</v>
      </c>
      <c r="H20" s="37">
        <f t="shared" si="17"/>
        <v>185</v>
      </c>
      <c r="I20" s="37">
        <f t="shared" si="17"/>
        <v>211</v>
      </c>
      <c r="J20" s="37">
        <f t="shared" ref="J20:K20" si="18">SUM(J21:J23)</f>
        <v>232</v>
      </c>
      <c r="K20" s="37">
        <f t="shared" si="18"/>
        <v>202</v>
      </c>
      <c r="L20" s="37">
        <f t="shared" ref="L20:M20" si="19">SUM(L21:L23)</f>
        <v>262</v>
      </c>
      <c r="M20" s="37">
        <f t="shared" si="19"/>
        <v>292</v>
      </c>
    </row>
    <row r="21" spans="1:13" ht="15" customHeight="1" x14ac:dyDescent="0.25">
      <c r="A21" s="198" t="s">
        <v>12</v>
      </c>
      <c r="B21" s="37">
        <v>329</v>
      </c>
      <c r="C21" s="37">
        <v>250</v>
      </c>
      <c r="D21" s="37">
        <v>237</v>
      </c>
      <c r="E21" s="37">
        <v>181</v>
      </c>
      <c r="F21" s="37">
        <v>170</v>
      </c>
      <c r="G21" s="37">
        <v>184</v>
      </c>
      <c r="H21" s="37">
        <v>166</v>
      </c>
      <c r="I21" s="37">
        <v>205</v>
      </c>
      <c r="J21" s="37">
        <v>222</v>
      </c>
      <c r="K21" s="37">
        <v>176</v>
      </c>
      <c r="L21" s="37">
        <v>228</v>
      </c>
      <c r="M21" s="37">
        <v>225</v>
      </c>
    </row>
    <row r="22" spans="1:13" ht="15" customHeight="1" x14ac:dyDescent="0.25">
      <c r="A22" s="198" t="s">
        <v>15</v>
      </c>
      <c r="B22" s="37">
        <v>27</v>
      </c>
      <c r="C22" s="37">
        <v>47</v>
      </c>
      <c r="D22" s="37">
        <v>39</v>
      </c>
      <c r="E22" s="37">
        <v>41</v>
      </c>
      <c r="F22" s="37">
        <v>17</v>
      </c>
      <c r="G22" s="37">
        <v>15</v>
      </c>
      <c r="H22" s="37">
        <v>19</v>
      </c>
      <c r="I22" s="37">
        <v>6</v>
      </c>
      <c r="J22" s="37">
        <v>10</v>
      </c>
      <c r="K22" s="37">
        <v>26</v>
      </c>
      <c r="L22" s="37">
        <v>34</v>
      </c>
      <c r="M22" s="37">
        <v>67</v>
      </c>
    </row>
    <row r="23" spans="1:13" ht="15" customHeight="1" x14ac:dyDescent="0.25">
      <c r="A23" s="198" t="s">
        <v>16</v>
      </c>
      <c r="B23" s="37">
        <v>1</v>
      </c>
      <c r="C23" s="37">
        <v>5</v>
      </c>
      <c r="D23" s="37">
        <v>3</v>
      </c>
      <c r="E23" s="37">
        <v>2</v>
      </c>
      <c r="F23" s="37">
        <v>1</v>
      </c>
      <c r="G23" s="37">
        <v>2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</row>
    <row r="24" spans="1:13" ht="6.95" customHeight="1" x14ac:dyDescent="0.25">
      <c r="A24" s="18"/>
    </row>
    <row r="25" spans="1:13" ht="15" customHeight="1" x14ac:dyDescent="0.25">
      <c r="A25" s="22"/>
      <c r="B25" s="251" t="s">
        <v>397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</row>
    <row r="26" spans="1:13" ht="15" customHeight="1" x14ac:dyDescent="0.25">
      <c r="A26" s="198" t="s">
        <v>12</v>
      </c>
      <c r="B26" s="99">
        <f t="shared" ref="B26:D26" si="20">+B21/B20*100</f>
        <v>92.156862745098039</v>
      </c>
      <c r="C26" s="99">
        <f t="shared" si="20"/>
        <v>82.78145695364239</v>
      </c>
      <c r="D26" s="99">
        <f t="shared" si="20"/>
        <v>84.946236559139791</v>
      </c>
      <c r="E26" s="99">
        <f t="shared" ref="E26:J26" si="21">+E21/E20*100</f>
        <v>80.803571428571431</v>
      </c>
      <c r="F26" s="99">
        <f t="shared" si="21"/>
        <v>90.425531914893625</v>
      </c>
      <c r="G26" s="99">
        <f t="shared" si="21"/>
        <v>91.542288557213936</v>
      </c>
      <c r="H26" s="99">
        <f t="shared" si="21"/>
        <v>89.72972972972974</v>
      </c>
      <c r="I26" s="99">
        <f t="shared" si="21"/>
        <v>97.156398104265406</v>
      </c>
      <c r="J26" s="99">
        <f t="shared" si="21"/>
        <v>95.689655172413794</v>
      </c>
      <c r="K26" s="99">
        <f t="shared" ref="K26:L26" si="22">+K21/K20*100</f>
        <v>87.128712871287135</v>
      </c>
      <c r="L26" s="99">
        <f t="shared" si="22"/>
        <v>87.022900763358777</v>
      </c>
      <c r="M26" s="99">
        <f t="shared" ref="M26" si="23">+M21/M20*100</f>
        <v>77.054794520547944</v>
      </c>
    </row>
    <row r="27" spans="1:13" ht="15" customHeight="1" x14ac:dyDescent="0.25">
      <c r="A27" s="198" t="s">
        <v>15</v>
      </c>
      <c r="B27" s="99">
        <f t="shared" ref="B27:D27" si="24">+B22/B20*100</f>
        <v>7.5630252100840334</v>
      </c>
      <c r="C27" s="99">
        <f t="shared" si="24"/>
        <v>15.562913907284766</v>
      </c>
      <c r="D27" s="99">
        <f t="shared" si="24"/>
        <v>13.978494623655912</v>
      </c>
      <c r="E27" s="99">
        <f t="shared" ref="E27:J27" si="25">+E22/E20*100</f>
        <v>18.303571428571427</v>
      </c>
      <c r="F27" s="99">
        <f t="shared" si="25"/>
        <v>9.0425531914893629</v>
      </c>
      <c r="G27" s="99">
        <f t="shared" si="25"/>
        <v>7.4626865671641784</v>
      </c>
      <c r="H27" s="99">
        <f t="shared" si="25"/>
        <v>10.27027027027027</v>
      </c>
      <c r="I27" s="99">
        <f t="shared" si="25"/>
        <v>2.8436018957345972</v>
      </c>
      <c r="J27" s="99">
        <f t="shared" si="25"/>
        <v>4.3103448275862073</v>
      </c>
      <c r="K27" s="99">
        <f t="shared" ref="K27:L27" si="26">+K22/K20*100</f>
        <v>12.871287128712872</v>
      </c>
      <c r="L27" s="99">
        <f t="shared" si="26"/>
        <v>12.977099236641221</v>
      </c>
      <c r="M27" s="99">
        <f t="shared" ref="M27" si="27">+M22/M20*100</f>
        <v>22.945205479452056</v>
      </c>
    </row>
    <row r="28" spans="1:13" ht="15" customHeight="1" x14ac:dyDescent="0.25">
      <c r="A28" s="198" t="s">
        <v>16</v>
      </c>
      <c r="B28" s="99">
        <f t="shared" ref="B28:D28" si="28">+B23/B20*100</f>
        <v>0.28011204481792717</v>
      </c>
      <c r="C28" s="99">
        <f t="shared" si="28"/>
        <v>1.6556291390728477</v>
      </c>
      <c r="D28" s="99">
        <f t="shared" si="28"/>
        <v>1.0752688172043012</v>
      </c>
      <c r="E28" s="99">
        <f t="shared" ref="E28:J28" si="29">+E23/E20*100</f>
        <v>0.89285714285714279</v>
      </c>
      <c r="F28" s="99">
        <f t="shared" si="29"/>
        <v>0.53191489361702127</v>
      </c>
      <c r="G28" s="99">
        <f t="shared" si="29"/>
        <v>0.99502487562189057</v>
      </c>
      <c r="H28" s="99">
        <f t="shared" si="29"/>
        <v>0</v>
      </c>
      <c r="I28" s="99">
        <f t="shared" si="29"/>
        <v>0</v>
      </c>
      <c r="J28" s="99">
        <f t="shared" si="29"/>
        <v>0</v>
      </c>
      <c r="K28" s="99">
        <f t="shared" ref="K28:L28" si="30">+K23/K20*100</f>
        <v>0</v>
      </c>
      <c r="L28" s="99">
        <f t="shared" si="30"/>
        <v>0</v>
      </c>
      <c r="M28" s="99">
        <f t="shared" ref="M28" si="31">+M23/M20*100</f>
        <v>0</v>
      </c>
    </row>
    <row r="29" spans="1:13" ht="6.95" customHeight="1" x14ac:dyDescent="0.25">
      <c r="A29" s="18"/>
    </row>
    <row r="30" spans="1:13" ht="12.75" x14ac:dyDescent="0.25">
      <c r="A30" s="250" t="s">
        <v>517</v>
      </c>
    </row>
    <row r="31" spans="1:13" ht="12.75" x14ac:dyDescent="0.25">
      <c r="A31" s="250"/>
      <c r="B31" s="251" t="s">
        <v>4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</row>
    <row r="32" spans="1:13" ht="15" customHeight="1" x14ac:dyDescent="0.25">
      <c r="A32" s="198" t="s">
        <v>343</v>
      </c>
      <c r="B32" s="121">
        <f t="shared" ref="B32:F32" si="32">SUM(B33:B35)</f>
        <v>311227</v>
      </c>
      <c r="C32" s="121">
        <f t="shared" si="32"/>
        <v>313288</v>
      </c>
      <c r="D32" s="121">
        <f t="shared" si="32"/>
        <v>316723</v>
      </c>
      <c r="E32" s="121">
        <f t="shared" si="32"/>
        <v>323807</v>
      </c>
      <c r="F32" s="121">
        <f t="shared" si="32"/>
        <v>335714</v>
      </c>
      <c r="G32" s="121">
        <f t="shared" ref="G32:M32" si="33">SUM(G33:G35)</f>
        <v>336563</v>
      </c>
      <c r="H32" s="121">
        <f t="shared" si="33"/>
        <v>336477</v>
      </c>
      <c r="I32" s="121">
        <f t="shared" si="33"/>
        <v>339468</v>
      </c>
      <c r="J32" s="121">
        <f t="shared" si="33"/>
        <v>351589</v>
      </c>
      <c r="K32" s="121">
        <f t="shared" si="33"/>
        <v>364592</v>
      </c>
      <c r="L32" s="121">
        <f t="shared" si="33"/>
        <v>382412</v>
      </c>
      <c r="M32" s="121">
        <f t="shared" si="33"/>
        <v>400474</v>
      </c>
    </row>
    <row r="33" spans="1:13" ht="15" customHeight="1" x14ac:dyDescent="0.25">
      <c r="A33" s="198" t="s">
        <v>12</v>
      </c>
      <c r="B33" s="121">
        <v>176067</v>
      </c>
      <c r="C33" s="121">
        <v>179931</v>
      </c>
      <c r="D33" s="121">
        <f>182392+506</f>
        <v>182898</v>
      </c>
      <c r="E33" s="121">
        <v>188355</v>
      </c>
      <c r="F33" s="121">
        <v>200799</v>
      </c>
      <c r="G33" s="121">
        <v>202160</v>
      </c>
      <c r="H33" s="121">
        <v>207574</v>
      </c>
      <c r="I33" s="121">
        <v>213276</v>
      </c>
      <c r="J33" s="121">
        <v>313083</v>
      </c>
      <c r="K33" s="121">
        <v>278985</v>
      </c>
      <c r="L33" s="121">
        <v>309323</v>
      </c>
      <c r="M33" s="21">
        <v>298843</v>
      </c>
    </row>
    <row r="34" spans="1:13" ht="15" customHeight="1" x14ac:dyDescent="0.25">
      <c r="A34" s="198" t="s">
        <v>15</v>
      </c>
      <c r="B34" s="121">
        <v>108644</v>
      </c>
      <c r="C34" s="121">
        <v>108587</v>
      </c>
      <c r="D34" s="121">
        <f>107903+419</f>
        <v>108322</v>
      </c>
      <c r="E34" s="121">
        <v>108147</v>
      </c>
      <c r="F34" s="121">
        <v>105657</v>
      </c>
      <c r="G34" s="121">
        <v>102462</v>
      </c>
      <c r="H34" s="121">
        <v>98917</v>
      </c>
      <c r="I34" s="121">
        <v>97601</v>
      </c>
      <c r="J34" s="121">
        <v>38500</v>
      </c>
      <c r="K34" s="121">
        <v>85607</v>
      </c>
      <c r="L34" s="121">
        <v>73089</v>
      </c>
      <c r="M34" s="21">
        <v>101602</v>
      </c>
    </row>
    <row r="35" spans="1:13" ht="15" customHeight="1" x14ac:dyDescent="0.25">
      <c r="A35" s="198" t="s">
        <v>16</v>
      </c>
      <c r="B35" s="121">
        <v>26516</v>
      </c>
      <c r="C35" s="121">
        <v>24770</v>
      </c>
      <c r="D35" s="121">
        <f>25286+217</f>
        <v>25503</v>
      </c>
      <c r="E35" s="121">
        <v>27305</v>
      </c>
      <c r="F35" s="121">
        <v>29258</v>
      </c>
      <c r="G35" s="121">
        <v>31941</v>
      </c>
      <c r="H35" s="121">
        <v>29986</v>
      </c>
      <c r="I35" s="121">
        <v>28591</v>
      </c>
      <c r="J35" s="37">
        <v>6</v>
      </c>
      <c r="K35" s="37">
        <v>0</v>
      </c>
      <c r="L35" s="37">
        <v>0</v>
      </c>
      <c r="M35" s="21">
        <v>29</v>
      </c>
    </row>
    <row r="36" spans="1:13" ht="6.95" customHeight="1" x14ac:dyDescent="0.25">
      <c r="A36" s="18"/>
    </row>
    <row r="37" spans="1:13" ht="15" customHeight="1" x14ac:dyDescent="0.25">
      <c r="A37" s="22"/>
      <c r="B37" s="251" t="s">
        <v>397</v>
      </c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</row>
    <row r="38" spans="1:13" ht="15" customHeight="1" x14ac:dyDescent="0.25">
      <c r="A38" s="198" t="s">
        <v>12</v>
      </c>
      <c r="B38" s="99">
        <f t="shared" ref="B38:F38" si="34">+B33/B32*100</f>
        <v>56.571891256221342</v>
      </c>
      <c r="C38" s="99">
        <f t="shared" si="34"/>
        <v>57.433096703352824</v>
      </c>
      <c r="D38" s="99">
        <f t="shared" si="34"/>
        <v>57.746990272256824</v>
      </c>
      <c r="E38" s="99">
        <f t="shared" si="34"/>
        <v>58.168909257675097</v>
      </c>
      <c r="F38" s="99">
        <f t="shared" si="34"/>
        <v>59.812518989377864</v>
      </c>
      <c r="G38" s="99">
        <f t="shared" ref="G38:L38" si="35">+G33/G32*100</f>
        <v>60.066020329032014</v>
      </c>
      <c r="H38" s="99">
        <f t="shared" si="35"/>
        <v>61.690397857803056</v>
      </c>
      <c r="I38" s="99">
        <f t="shared" si="35"/>
        <v>62.826540351373325</v>
      </c>
      <c r="J38" s="99">
        <f t="shared" si="35"/>
        <v>89.048007759059587</v>
      </c>
      <c r="K38" s="99">
        <f t="shared" si="35"/>
        <v>76.51978101549129</v>
      </c>
      <c r="L38" s="99">
        <f t="shared" si="35"/>
        <v>80.88736755122747</v>
      </c>
      <c r="M38" s="99">
        <f t="shared" ref="M38" si="36">+M33/M32*100</f>
        <v>74.622322547780882</v>
      </c>
    </row>
    <row r="39" spans="1:13" ht="15" customHeight="1" x14ac:dyDescent="0.25">
      <c r="A39" s="198" t="s">
        <v>15</v>
      </c>
      <c r="B39" s="99">
        <f t="shared" ref="B39:F39" si="37">+B34/B32*100</f>
        <v>34.908282379099496</v>
      </c>
      <c r="C39" s="99">
        <f t="shared" si="37"/>
        <v>34.660440233906179</v>
      </c>
      <c r="D39" s="99">
        <f t="shared" si="37"/>
        <v>34.200863214859673</v>
      </c>
      <c r="E39" s="99">
        <f t="shared" si="37"/>
        <v>33.398598547900448</v>
      </c>
      <c r="F39" s="99">
        <f t="shared" si="37"/>
        <v>31.47232465729758</v>
      </c>
      <c r="G39" s="99">
        <f t="shared" ref="G39:L39" si="38">+G34/G32*100</f>
        <v>30.44363165291491</v>
      </c>
      <c r="H39" s="99">
        <f t="shared" si="38"/>
        <v>29.397848887145333</v>
      </c>
      <c r="I39" s="99">
        <f t="shared" si="38"/>
        <v>28.751163585374762</v>
      </c>
      <c r="J39" s="99">
        <f t="shared" si="38"/>
        <v>10.950285702908793</v>
      </c>
      <c r="K39" s="99">
        <f t="shared" si="38"/>
        <v>23.48021898450871</v>
      </c>
      <c r="L39" s="99">
        <f t="shared" si="38"/>
        <v>19.11263244877253</v>
      </c>
      <c r="M39" s="99">
        <f t="shared" ref="M39" si="39">+M34/M32*100</f>
        <v>25.370436033300535</v>
      </c>
    </row>
    <row r="40" spans="1:13" ht="15" customHeight="1" x14ac:dyDescent="0.25">
      <c r="A40" s="198" t="s">
        <v>16</v>
      </c>
      <c r="B40" s="2">
        <f t="shared" ref="B40:F40" si="40">+B35/B32*100</f>
        <v>8.5198263646791581</v>
      </c>
      <c r="C40" s="2">
        <f t="shared" si="40"/>
        <v>7.9064630627409924</v>
      </c>
      <c r="D40" s="2">
        <f t="shared" si="40"/>
        <v>8.0521465128834979</v>
      </c>
      <c r="E40" s="2">
        <f t="shared" si="40"/>
        <v>8.4324921944244569</v>
      </c>
      <c r="F40" s="2">
        <f t="shared" si="40"/>
        <v>8.7151563533245557</v>
      </c>
      <c r="G40" s="2">
        <f t="shared" ref="G40:L40" si="41">+G35/G32*100</f>
        <v>9.4903480180530835</v>
      </c>
      <c r="H40" s="2">
        <f t="shared" si="41"/>
        <v>8.9117532550516074</v>
      </c>
      <c r="I40" s="2">
        <f t="shared" si="41"/>
        <v>8.4222960632519115</v>
      </c>
      <c r="J40" s="4">
        <f t="shared" si="41"/>
        <v>1.7065380316221498E-3</v>
      </c>
      <c r="K40" s="2">
        <f t="shared" si="41"/>
        <v>0</v>
      </c>
      <c r="L40" s="2">
        <f t="shared" si="41"/>
        <v>0</v>
      </c>
      <c r="M40" s="2">
        <f t="shared" ref="M40" si="42">+M35/M32*100</f>
        <v>7.2414189185814812E-3</v>
      </c>
    </row>
    <row r="41" spans="1:13" ht="6.95" customHeight="1" x14ac:dyDescent="0.25">
      <c r="A41" s="18"/>
    </row>
    <row r="42" spans="1:13" ht="15" customHeight="1" x14ac:dyDescent="0.25">
      <c r="A42" s="250" t="s">
        <v>263</v>
      </c>
    </row>
    <row r="43" spans="1:13" ht="15" customHeight="1" x14ac:dyDescent="0.25">
      <c r="A43" s="250"/>
      <c r="B43" s="251" t="s">
        <v>4</v>
      </c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</row>
    <row r="44" spans="1:13" ht="15" customHeight="1" x14ac:dyDescent="0.25">
      <c r="A44" s="198" t="s">
        <v>343</v>
      </c>
      <c r="B44" s="121">
        <f t="shared" ref="B44" si="43">SUM(B45:B47)</f>
        <v>282217</v>
      </c>
      <c r="C44" s="121">
        <f t="shared" ref="C44:H44" si="44">SUM(C45:C47)</f>
        <v>284188</v>
      </c>
      <c r="D44" s="121">
        <f t="shared" si="44"/>
        <v>287019</v>
      </c>
      <c r="E44" s="121">
        <f t="shared" si="44"/>
        <v>291732</v>
      </c>
      <c r="F44" s="121">
        <f t="shared" si="44"/>
        <v>299974</v>
      </c>
      <c r="G44" s="121">
        <f t="shared" si="44"/>
        <v>299807</v>
      </c>
      <c r="H44" s="121">
        <f t="shared" si="44"/>
        <v>299388</v>
      </c>
      <c r="I44" s="121">
        <f t="shared" ref="I44:J44" si="45">SUM(I45:I47)</f>
        <v>302214</v>
      </c>
      <c r="J44" s="121">
        <f t="shared" si="45"/>
        <v>310457</v>
      </c>
      <c r="K44" s="121">
        <f t="shared" ref="K44:M44" si="46">SUM(K45:K47)</f>
        <v>323804</v>
      </c>
      <c r="L44" s="121">
        <f t="shared" si="46"/>
        <v>334425</v>
      </c>
      <c r="M44" s="121">
        <f t="shared" si="46"/>
        <v>348889</v>
      </c>
    </row>
    <row r="45" spans="1:13" ht="15" customHeight="1" x14ac:dyDescent="0.25">
      <c r="A45" s="198" t="s">
        <v>12</v>
      </c>
      <c r="B45" s="121">
        <v>158590</v>
      </c>
      <c r="C45" s="121">
        <v>163026</v>
      </c>
      <c r="D45" s="121">
        <f>164828+506</f>
        <v>165334</v>
      </c>
      <c r="E45" s="121">
        <f>43219+125596</f>
        <v>168815</v>
      </c>
      <c r="F45" s="121">
        <v>177502</v>
      </c>
      <c r="G45" s="121">
        <v>178068</v>
      </c>
      <c r="H45" s="121">
        <v>182680</v>
      </c>
      <c r="I45" s="121">
        <v>188870</v>
      </c>
      <c r="J45" s="121">
        <v>277408</v>
      </c>
      <c r="K45" s="121">
        <v>247071</v>
      </c>
      <c r="L45" s="121">
        <v>273302</v>
      </c>
      <c r="M45" s="21">
        <v>263496</v>
      </c>
    </row>
    <row r="46" spans="1:13" ht="15" customHeight="1" x14ac:dyDescent="0.25">
      <c r="A46" s="198" t="s">
        <v>15</v>
      </c>
      <c r="B46" s="121">
        <v>97882</v>
      </c>
      <c r="C46" s="121">
        <v>96953</v>
      </c>
      <c r="D46" s="121">
        <f>96271+419</f>
        <v>96690</v>
      </c>
      <c r="E46" s="121">
        <f>72720+23792</f>
        <v>96512</v>
      </c>
      <c r="F46" s="121">
        <v>93242</v>
      </c>
      <c r="G46" s="121">
        <v>90913</v>
      </c>
      <c r="H46" s="121">
        <v>86722</v>
      </c>
      <c r="I46" s="121">
        <v>84753</v>
      </c>
      <c r="J46" s="121">
        <v>33043</v>
      </c>
      <c r="K46" s="121">
        <v>76733</v>
      </c>
      <c r="L46" s="121">
        <v>61123</v>
      </c>
      <c r="M46" s="21">
        <v>85364</v>
      </c>
    </row>
    <row r="47" spans="1:13" ht="15" customHeight="1" x14ac:dyDescent="0.25">
      <c r="A47" s="198" t="s">
        <v>16</v>
      </c>
      <c r="B47" s="121">
        <v>25745</v>
      </c>
      <c r="C47" s="121">
        <v>24209</v>
      </c>
      <c r="D47" s="121">
        <f>24778+217</f>
        <v>24995</v>
      </c>
      <c r="E47" s="121">
        <f>5984+20421</f>
        <v>26405</v>
      </c>
      <c r="F47" s="121">
        <v>29230</v>
      </c>
      <c r="G47" s="121">
        <v>30826</v>
      </c>
      <c r="H47" s="121">
        <v>29986</v>
      </c>
      <c r="I47" s="121">
        <v>28591</v>
      </c>
      <c r="J47" s="37">
        <v>6</v>
      </c>
      <c r="K47" s="37">
        <v>0</v>
      </c>
      <c r="L47" s="37">
        <v>0</v>
      </c>
      <c r="M47" s="21">
        <v>29</v>
      </c>
    </row>
    <row r="48" spans="1:13" ht="6.95" customHeight="1" x14ac:dyDescent="0.25">
      <c r="A48" s="18"/>
    </row>
    <row r="49" spans="1:13" ht="15" customHeight="1" x14ac:dyDescent="0.25">
      <c r="A49" s="22"/>
      <c r="B49" s="251" t="s">
        <v>397</v>
      </c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</row>
    <row r="50" spans="1:13" ht="15" customHeight="1" x14ac:dyDescent="0.25">
      <c r="A50" s="199" t="s">
        <v>12</v>
      </c>
      <c r="B50" s="2">
        <f t="shared" ref="B50:C50" si="47">+B45/B44*100</f>
        <v>56.194346903269462</v>
      </c>
      <c r="C50" s="2">
        <f t="shared" si="47"/>
        <v>57.365546750742467</v>
      </c>
      <c r="D50" s="2">
        <f t="shared" ref="D50:I50" si="48">+D45/D44*100</f>
        <v>57.603852009797265</v>
      </c>
      <c r="E50" s="2">
        <f t="shared" si="48"/>
        <v>57.866466482936396</v>
      </c>
      <c r="F50" s="2">
        <f t="shared" si="48"/>
        <v>59.17246161333982</v>
      </c>
      <c r="G50" s="2">
        <f t="shared" si="48"/>
        <v>59.394210275277089</v>
      </c>
      <c r="H50" s="2">
        <f t="shared" si="48"/>
        <v>61.017809665050038</v>
      </c>
      <c r="I50" s="2">
        <f t="shared" si="48"/>
        <v>62.495450243866927</v>
      </c>
      <c r="J50" s="2">
        <f t="shared" ref="J50:K50" si="49">+J45/J44*100</f>
        <v>89.354725453122327</v>
      </c>
      <c r="K50" s="2">
        <f t="shared" si="49"/>
        <v>76.302639868562466</v>
      </c>
      <c r="L50" s="2">
        <f t="shared" ref="L50:M50" si="50">+L45/L44*100</f>
        <v>81.722957314794058</v>
      </c>
      <c r="M50" s="2">
        <f t="shared" si="50"/>
        <v>75.524307157863973</v>
      </c>
    </row>
    <row r="51" spans="1:13" ht="15" customHeight="1" x14ac:dyDescent="0.25">
      <c r="A51" s="199" t="s">
        <v>15</v>
      </c>
      <c r="B51" s="2">
        <f t="shared" ref="B51:C51" si="51">+B46/B44*100</f>
        <v>34.683240201688768</v>
      </c>
      <c r="C51" s="2">
        <f t="shared" si="51"/>
        <v>34.115796585358986</v>
      </c>
      <c r="D51" s="2">
        <f t="shared" ref="D51:I51" si="52">+D46/D44*100</f>
        <v>33.687665276514792</v>
      </c>
      <c r="E51" s="2">
        <f t="shared" si="52"/>
        <v>33.082418109771986</v>
      </c>
      <c r="F51" s="2">
        <f t="shared" si="52"/>
        <v>31.083360557915018</v>
      </c>
      <c r="G51" s="2">
        <f t="shared" si="52"/>
        <v>30.323841671475314</v>
      </c>
      <c r="H51" s="2">
        <f t="shared" si="52"/>
        <v>28.966424840006948</v>
      </c>
      <c r="I51" s="2">
        <f t="shared" si="52"/>
        <v>28.044035021541024</v>
      </c>
      <c r="J51" s="2">
        <f t="shared" ref="J51:K51" si="53">+J46/J44*100</f>
        <v>10.643341912084443</v>
      </c>
      <c r="K51" s="2">
        <f t="shared" si="53"/>
        <v>23.697360131437538</v>
      </c>
      <c r="L51" s="2">
        <f t="shared" ref="L51:M51" si="54">+L46/L44*100</f>
        <v>18.277042685205949</v>
      </c>
      <c r="M51" s="2">
        <f t="shared" si="54"/>
        <v>24.467380742872376</v>
      </c>
    </row>
    <row r="52" spans="1:13" ht="15" customHeight="1" thickBot="1" x14ac:dyDescent="0.3">
      <c r="A52" s="200" t="s">
        <v>16</v>
      </c>
      <c r="B52" s="100">
        <f t="shared" ref="B52:C52" si="55">+B47/B44*100</f>
        <v>9.1224128950417587</v>
      </c>
      <c r="C52" s="100">
        <f t="shared" si="55"/>
        <v>8.5186566638985468</v>
      </c>
      <c r="D52" s="100">
        <f t="shared" ref="D52:I52" si="56">+D47/D44*100</f>
        <v>8.7084827136879444</v>
      </c>
      <c r="E52" s="100">
        <f t="shared" si="56"/>
        <v>9.0511154072916238</v>
      </c>
      <c r="F52" s="100">
        <f t="shared" si="56"/>
        <v>9.7441778287451584</v>
      </c>
      <c r="G52" s="100">
        <f t="shared" si="56"/>
        <v>10.281948053247589</v>
      </c>
      <c r="H52" s="100">
        <f t="shared" si="56"/>
        <v>10.015765494943016</v>
      </c>
      <c r="I52" s="100">
        <f t="shared" si="56"/>
        <v>9.460514734592044</v>
      </c>
      <c r="J52" s="1">
        <f t="shared" ref="J52:K52" si="57">+J47/J44*100</f>
        <v>1.9326347932241822E-3</v>
      </c>
      <c r="K52" s="100">
        <f t="shared" si="57"/>
        <v>0</v>
      </c>
      <c r="L52" s="100">
        <f t="shared" ref="L52:M52" si="58">+L47/L44*100</f>
        <v>0</v>
      </c>
      <c r="M52" s="100">
        <f t="shared" si="58"/>
        <v>8.3120992636626541E-3</v>
      </c>
    </row>
    <row r="53" spans="1:13" ht="15" customHeight="1" x14ac:dyDescent="0.25">
      <c r="A53" s="248" t="s">
        <v>398</v>
      </c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</row>
    <row r="54" spans="1:13" ht="15" customHeight="1" x14ac:dyDescent="0.25">
      <c r="A54" s="249" t="s">
        <v>400</v>
      </c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</row>
  </sheetData>
  <mergeCells count="17">
    <mergeCell ref="A53:M53"/>
    <mergeCell ref="A54:M54"/>
    <mergeCell ref="A30:A31"/>
    <mergeCell ref="A42:A43"/>
    <mergeCell ref="B8:M8"/>
    <mergeCell ref="B14:M14"/>
    <mergeCell ref="B19:M19"/>
    <mergeCell ref="B25:M25"/>
    <mergeCell ref="B31:M31"/>
    <mergeCell ref="B37:M37"/>
    <mergeCell ref="B43:M43"/>
    <mergeCell ref="B49:M49"/>
    <mergeCell ref="A1:M1"/>
    <mergeCell ref="A2:M2"/>
    <mergeCell ref="A3:M3"/>
    <mergeCell ref="A4:M4"/>
    <mergeCell ref="N2:O3"/>
  </mergeCells>
  <hyperlinks>
    <hyperlink ref="N2" r:id="rId1" location="INDICE!A1"/>
    <hyperlink ref="N2:O3" location="INDICE!A1" display="INDICE"/>
  </hyperlinks>
  <printOptions horizontalCentered="1"/>
  <pageMargins left="0.51181102362204722" right="0.51181102362204722" top="0.55118110236220474" bottom="0.55118110236220474" header="0.31496062992125984" footer="0.31496062992125984"/>
  <pageSetup scale="70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8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217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535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10">
        <f>+B16+B22</f>
        <v>29</v>
      </c>
      <c r="C10" s="110">
        <f t="shared" ref="B10:D13" si="0">+C16+C22</f>
        <v>12</v>
      </c>
      <c r="D10" s="110">
        <f t="shared" si="0"/>
        <v>17</v>
      </c>
      <c r="E10" s="110"/>
      <c r="F10" s="110">
        <f t="shared" ref="F10:H13" si="1">+F16+F22</f>
        <v>7</v>
      </c>
      <c r="G10" s="110">
        <f t="shared" si="1"/>
        <v>4</v>
      </c>
      <c r="H10" s="110">
        <f t="shared" si="1"/>
        <v>3</v>
      </c>
      <c r="I10" s="110"/>
      <c r="J10" s="110">
        <f t="shared" ref="J10:L13" si="2">+J16+J22</f>
        <v>3</v>
      </c>
      <c r="K10" s="110">
        <f t="shared" si="2"/>
        <v>0</v>
      </c>
      <c r="L10" s="110">
        <f t="shared" si="2"/>
        <v>3</v>
      </c>
      <c r="M10" s="110"/>
      <c r="N10" s="110">
        <f t="shared" ref="N10:P13" si="3">+N16+N22</f>
        <v>4</v>
      </c>
      <c r="O10" s="110">
        <f t="shared" si="3"/>
        <v>2</v>
      </c>
      <c r="P10" s="110">
        <f t="shared" si="3"/>
        <v>2</v>
      </c>
      <c r="Q10" s="110"/>
      <c r="R10" s="110">
        <f t="shared" ref="R10:T13" si="4">+R16+R22</f>
        <v>15</v>
      </c>
      <c r="S10" s="110">
        <f t="shared" si="4"/>
        <v>6</v>
      </c>
      <c r="T10" s="110">
        <f t="shared" si="4"/>
        <v>9</v>
      </c>
      <c r="U10" s="110"/>
      <c r="V10" s="110">
        <f t="shared" ref="V10:X13" si="5">+V16+V22</f>
        <v>0</v>
      </c>
      <c r="W10" s="110">
        <f t="shared" si="5"/>
        <v>0</v>
      </c>
      <c r="X10" s="110">
        <f t="shared" si="5"/>
        <v>0</v>
      </c>
      <c r="Y10" s="110"/>
      <c r="Z10" s="110">
        <f t="shared" ref="Z10:AB13" si="6">+Z16+Z22</f>
        <v>0</v>
      </c>
      <c r="AA10" s="110">
        <f t="shared" si="6"/>
        <v>0</v>
      </c>
      <c r="AB10" s="110">
        <f t="shared" si="6"/>
        <v>0</v>
      </c>
    </row>
    <row r="11" spans="1:32" ht="15" customHeight="1" x14ac:dyDescent="0.25">
      <c r="A11" s="68" t="s">
        <v>41</v>
      </c>
      <c r="B11" s="37">
        <f t="shared" si="0"/>
        <v>0</v>
      </c>
      <c r="C11" s="37">
        <f t="shared" si="0"/>
        <v>0</v>
      </c>
      <c r="D11" s="37">
        <f t="shared" si="0"/>
        <v>0</v>
      </c>
      <c r="E11" s="37"/>
      <c r="F11" s="37">
        <f t="shared" si="1"/>
        <v>0</v>
      </c>
      <c r="G11" s="37">
        <f t="shared" si="1"/>
        <v>0</v>
      </c>
      <c r="H11" s="37">
        <f t="shared" si="1"/>
        <v>0</v>
      </c>
      <c r="I11" s="37"/>
      <c r="J11" s="37">
        <f t="shared" si="2"/>
        <v>0</v>
      </c>
      <c r="K11" s="37">
        <f t="shared" si="2"/>
        <v>0</v>
      </c>
      <c r="L11" s="37">
        <f t="shared" si="2"/>
        <v>0</v>
      </c>
      <c r="M11" s="37"/>
      <c r="N11" s="37">
        <f t="shared" si="3"/>
        <v>0</v>
      </c>
      <c r="O11" s="37">
        <f t="shared" si="3"/>
        <v>0</v>
      </c>
      <c r="P11" s="37">
        <f t="shared" si="3"/>
        <v>0</v>
      </c>
      <c r="Q11" s="37"/>
      <c r="R11" s="37">
        <f t="shared" si="4"/>
        <v>0</v>
      </c>
      <c r="S11" s="37">
        <f t="shared" si="4"/>
        <v>0</v>
      </c>
      <c r="T11" s="37">
        <f t="shared" si="4"/>
        <v>0</v>
      </c>
      <c r="U11" s="37"/>
      <c r="V11" s="37">
        <f t="shared" si="5"/>
        <v>0</v>
      </c>
      <c r="W11" s="37">
        <f t="shared" si="5"/>
        <v>0</v>
      </c>
      <c r="X11" s="37">
        <f t="shared" si="5"/>
        <v>0</v>
      </c>
      <c r="Y11" s="37"/>
      <c r="Z11" s="37">
        <f t="shared" si="6"/>
        <v>0</v>
      </c>
      <c r="AA11" s="37">
        <f t="shared" si="6"/>
        <v>0</v>
      </c>
      <c r="AB11" s="37">
        <f t="shared" si="6"/>
        <v>0</v>
      </c>
    </row>
    <row r="12" spans="1:32" ht="15" customHeight="1" x14ac:dyDescent="0.25">
      <c r="A12" s="68" t="s">
        <v>42</v>
      </c>
      <c r="B12" s="37">
        <f t="shared" si="0"/>
        <v>0</v>
      </c>
      <c r="C12" s="37">
        <f t="shared" si="0"/>
        <v>0</v>
      </c>
      <c r="D12" s="37">
        <f t="shared" si="0"/>
        <v>0</v>
      </c>
      <c r="E12" s="37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29</v>
      </c>
      <c r="C13" s="37">
        <f t="shared" si="0"/>
        <v>12</v>
      </c>
      <c r="D13" s="37">
        <f t="shared" si="0"/>
        <v>17</v>
      </c>
      <c r="E13" s="37"/>
      <c r="F13" s="37">
        <f t="shared" si="1"/>
        <v>7</v>
      </c>
      <c r="G13" s="37">
        <f t="shared" si="1"/>
        <v>4</v>
      </c>
      <c r="H13" s="37">
        <f t="shared" si="1"/>
        <v>3</v>
      </c>
      <c r="I13" s="37"/>
      <c r="J13" s="37">
        <f t="shared" si="2"/>
        <v>3</v>
      </c>
      <c r="K13" s="37">
        <f t="shared" si="2"/>
        <v>0</v>
      </c>
      <c r="L13" s="37">
        <f t="shared" si="2"/>
        <v>3</v>
      </c>
      <c r="M13" s="37"/>
      <c r="N13" s="37">
        <f t="shared" si="3"/>
        <v>4</v>
      </c>
      <c r="O13" s="37">
        <f t="shared" si="3"/>
        <v>2</v>
      </c>
      <c r="P13" s="37">
        <f t="shared" si="3"/>
        <v>2</v>
      </c>
      <c r="Q13" s="37"/>
      <c r="R13" s="37">
        <f t="shared" si="4"/>
        <v>15</v>
      </c>
      <c r="S13" s="37">
        <f t="shared" si="4"/>
        <v>6</v>
      </c>
      <c r="T13" s="37">
        <f t="shared" si="4"/>
        <v>9</v>
      </c>
      <c r="U13" s="37"/>
      <c r="V13" s="37">
        <f t="shared" si="5"/>
        <v>0</v>
      </c>
      <c r="W13" s="37">
        <f t="shared" si="5"/>
        <v>0</v>
      </c>
      <c r="X13" s="37">
        <f t="shared" si="5"/>
        <v>0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2" ht="9.9499999999999993" customHeight="1" x14ac:dyDescent="0.25">
      <c r="A14" s="59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32" ht="15" customHeight="1" x14ac:dyDescent="0.25">
      <c r="A15" s="60" t="s">
        <v>362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32" ht="15" customHeight="1" x14ac:dyDescent="0.25">
      <c r="A16" s="67" t="s">
        <v>8</v>
      </c>
      <c r="B16" s="110">
        <f>+B17+B18+B19</f>
        <v>29</v>
      </c>
      <c r="C16" s="110">
        <f t="shared" ref="C16:D16" si="7">+C17+C18+C19</f>
        <v>12</v>
      </c>
      <c r="D16" s="110">
        <f t="shared" si="7"/>
        <v>17</v>
      </c>
      <c r="E16" s="110"/>
      <c r="F16" s="110">
        <f>+F17+F18+F19</f>
        <v>7</v>
      </c>
      <c r="G16" s="110">
        <f t="shared" ref="G16:H16" si="8">+G17+G18+G19</f>
        <v>4</v>
      </c>
      <c r="H16" s="110">
        <f t="shared" si="8"/>
        <v>3</v>
      </c>
      <c r="I16" s="110"/>
      <c r="J16" s="110">
        <f>+J17+J18+J19</f>
        <v>3</v>
      </c>
      <c r="K16" s="110">
        <f t="shared" ref="K16:L16" si="9">+K17+K18+K19</f>
        <v>0</v>
      </c>
      <c r="L16" s="110">
        <f t="shared" si="9"/>
        <v>3</v>
      </c>
      <c r="M16" s="110"/>
      <c r="N16" s="110">
        <f>+N17+N18+N19</f>
        <v>4</v>
      </c>
      <c r="O16" s="110">
        <f t="shared" ref="O16:P16" si="10">+O17+O18+O19</f>
        <v>2</v>
      </c>
      <c r="P16" s="110">
        <f t="shared" si="10"/>
        <v>2</v>
      </c>
      <c r="Q16" s="110"/>
      <c r="R16" s="110">
        <f>+R17+R18+R19</f>
        <v>15</v>
      </c>
      <c r="S16" s="110">
        <f t="shared" ref="S16:T16" si="11">+S17+S18+S19</f>
        <v>6</v>
      </c>
      <c r="T16" s="110">
        <f t="shared" si="11"/>
        <v>9</v>
      </c>
      <c r="U16" s="110"/>
      <c r="V16" s="110">
        <f>+V17+V18+V19</f>
        <v>0</v>
      </c>
      <c r="W16" s="110">
        <f t="shared" ref="W16:X16" si="12">+W17+W18+W19</f>
        <v>0</v>
      </c>
      <c r="X16" s="110">
        <f t="shared" si="12"/>
        <v>0</v>
      </c>
      <c r="Y16" s="110"/>
      <c r="Z16" s="110">
        <f>+Z17+Z18+Z19</f>
        <v>0</v>
      </c>
      <c r="AA16" s="110">
        <f t="shared" ref="AA16:AB16" si="13">+AA17+AA18+AA19</f>
        <v>0</v>
      </c>
      <c r="AB16" s="110">
        <f t="shared" si="13"/>
        <v>0</v>
      </c>
    </row>
    <row r="17" spans="1:28" ht="15" customHeight="1" x14ac:dyDescent="0.25">
      <c r="A17" s="68" t="s">
        <v>41</v>
      </c>
      <c r="B17" s="37">
        <f>+'C52'!B17</f>
        <v>0</v>
      </c>
      <c r="C17" s="37">
        <f>+'C52'!C17</f>
        <v>0</v>
      </c>
      <c r="D17" s="37">
        <f>+'C52'!D17</f>
        <v>0</v>
      </c>
      <c r="E17" s="37"/>
      <c r="F17" s="37">
        <f>+'C52'!F17</f>
        <v>0</v>
      </c>
      <c r="G17" s="37">
        <f>+'C52'!G17</f>
        <v>0</v>
      </c>
      <c r="H17" s="37">
        <f>+'C52'!H17</f>
        <v>0</v>
      </c>
      <c r="I17" s="37"/>
      <c r="J17" s="37">
        <f>+'C52'!J17</f>
        <v>0</v>
      </c>
      <c r="K17" s="37">
        <f>+'C52'!K17</f>
        <v>0</v>
      </c>
      <c r="L17" s="37">
        <f>+'C52'!L17</f>
        <v>0</v>
      </c>
      <c r="M17" s="37"/>
      <c r="N17" s="37">
        <f>+'C52'!N17</f>
        <v>0</v>
      </c>
      <c r="O17" s="37">
        <f>+'C52'!O17</f>
        <v>0</v>
      </c>
      <c r="P17" s="37">
        <f>+'C52'!P17</f>
        <v>0</v>
      </c>
      <c r="Q17" s="37"/>
      <c r="R17" s="37">
        <f>+'C52'!R17</f>
        <v>0</v>
      </c>
      <c r="S17" s="37">
        <f>+'C52'!S17</f>
        <v>0</v>
      </c>
      <c r="T17" s="37">
        <f>+'C52'!T17</f>
        <v>0</v>
      </c>
      <c r="U17" s="37"/>
      <c r="V17" s="37">
        <f>+'C52'!V17</f>
        <v>0</v>
      </c>
      <c r="W17" s="37">
        <f>+'C52'!W17</f>
        <v>0</v>
      </c>
      <c r="X17" s="37">
        <f>+'C52'!X17</f>
        <v>0</v>
      </c>
      <c r="Y17" s="37"/>
      <c r="Z17" s="37">
        <f>+'C52'!Z17</f>
        <v>0</v>
      </c>
      <c r="AA17" s="37">
        <f>+'C52'!AA17</f>
        <v>0</v>
      </c>
      <c r="AB17" s="37">
        <f>+'C52'!AB17</f>
        <v>0</v>
      </c>
    </row>
    <row r="18" spans="1:28" ht="15" customHeight="1" x14ac:dyDescent="0.25">
      <c r="A18" s="68" t="s">
        <v>42</v>
      </c>
      <c r="B18" s="37">
        <f>+'C52'!B18</f>
        <v>0</v>
      </c>
      <c r="C18" s="37">
        <f>+'C52'!C18</f>
        <v>0</v>
      </c>
      <c r="D18" s="37">
        <f>+'C52'!D18</f>
        <v>0</v>
      </c>
      <c r="E18" s="37"/>
      <c r="F18" s="37">
        <f>+'C52'!F18</f>
        <v>0</v>
      </c>
      <c r="G18" s="37">
        <f>+'C52'!G18</f>
        <v>0</v>
      </c>
      <c r="H18" s="37">
        <f>+'C52'!H18</f>
        <v>0</v>
      </c>
      <c r="I18" s="37"/>
      <c r="J18" s="37">
        <f>+'C52'!J18</f>
        <v>0</v>
      </c>
      <c r="K18" s="37">
        <f>+'C52'!K18</f>
        <v>0</v>
      </c>
      <c r="L18" s="37">
        <f>+'C52'!L18</f>
        <v>0</v>
      </c>
      <c r="M18" s="37"/>
      <c r="N18" s="37">
        <f>+'C52'!N18</f>
        <v>0</v>
      </c>
      <c r="O18" s="37">
        <f>+'C52'!O18</f>
        <v>0</v>
      </c>
      <c r="P18" s="37">
        <f>+'C52'!P18</f>
        <v>0</v>
      </c>
      <c r="Q18" s="37"/>
      <c r="R18" s="37">
        <f>+'C52'!R18</f>
        <v>0</v>
      </c>
      <c r="S18" s="37">
        <f>+'C52'!S18</f>
        <v>0</v>
      </c>
      <c r="T18" s="37">
        <f>+'C52'!T18</f>
        <v>0</v>
      </c>
      <c r="U18" s="37"/>
      <c r="V18" s="37">
        <f>+'C52'!V18</f>
        <v>0</v>
      </c>
      <c r="W18" s="37">
        <f>+'C52'!W18</f>
        <v>0</v>
      </c>
      <c r="X18" s="37">
        <f>+'C52'!X18</f>
        <v>0</v>
      </c>
      <c r="Y18" s="37"/>
      <c r="Z18" s="37">
        <f>+'C52'!Z18</f>
        <v>0</v>
      </c>
      <c r="AA18" s="37">
        <f>+'C52'!AA18</f>
        <v>0</v>
      </c>
      <c r="AB18" s="37">
        <f>+'C52'!AB18</f>
        <v>0</v>
      </c>
    </row>
    <row r="19" spans="1:28" ht="15" customHeight="1" x14ac:dyDescent="0.25">
      <c r="A19" s="68" t="s">
        <v>194</v>
      </c>
      <c r="B19" s="37">
        <f>+'C52'!B19</f>
        <v>29</v>
      </c>
      <c r="C19" s="37">
        <f>+'C52'!C19</f>
        <v>12</v>
      </c>
      <c r="D19" s="37">
        <f>+'C52'!D19</f>
        <v>17</v>
      </c>
      <c r="E19" s="37"/>
      <c r="F19" s="37">
        <f>+'C52'!F19</f>
        <v>7</v>
      </c>
      <c r="G19" s="37">
        <f>+'C52'!G19</f>
        <v>4</v>
      </c>
      <c r="H19" s="37">
        <f>+'C52'!H19</f>
        <v>3</v>
      </c>
      <c r="I19" s="37"/>
      <c r="J19" s="37">
        <f>+'C52'!J19</f>
        <v>3</v>
      </c>
      <c r="K19" s="37">
        <f>+'C52'!K19</f>
        <v>0</v>
      </c>
      <c r="L19" s="37">
        <f>+'C52'!L19</f>
        <v>3</v>
      </c>
      <c r="M19" s="37"/>
      <c r="N19" s="37">
        <f>+'C52'!N19</f>
        <v>4</v>
      </c>
      <c r="O19" s="37">
        <f>+'C52'!O19</f>
        <v>2</v>
      </c>
      <c r="P19" s="37">
        <f>+'C52'!P19</f>
        <v>2</v>
      </c>
      <c r="Q19" s="37"/>
      <c r="R19" s="37">
        <f>+'C52'!R19</f>
        <v>15</v>
      </c>
      <c r="S19" s="37">
        <f>+'C52'!S19</f>
        <v>6</v>
      </c>
      <c r="T19" s="37">
        <f>+'C52'!T19</f>
        <v>9</v>
      </c>
      <c r="U19" s="37"/>
      <c r="V19" s="37">
        <f>+'C52'!V19</f>
        <v>0</v>
      </c>
      <c r="W19" s="37">
        <f>+'C52'!W19</f>
        <v>0</v>
      </c>
      <c r="X19" s="37">
        <f>+'C52'!X19</f>
        <v>0</v>
      </c>
      <c r="Y19" s="37"/>
      <c r="Z19" s="37">
        <f>+'C52'!Z19</f>
        <v>0</v>
      </c>
      <c r="AA19" s="37">
        <f>+'C52'!AA19</f>
        <v>0</v>
      </c>
      <c r="AB19" s="37">
        <f>+'C52'!AB19</f>
        <v>0</v>
      </c>
    </row>
    <row r="20" spans="1:28" ht="9.9499999999999993" hidden="1" customHeight="1" x14ac:dyDescent="0.25">
      <c r="A20" s="68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" hidden="1" customHeight="1" x14ac:dyDescent="0.25">
      <c r="A21" s="69" t="s">
        <v>363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" hidden="1" customHeight="1" x14ac:dyDescent="0.25">
      <c r="A22" s="67" t="s">
        <v>8</v>
      </c>
      <c r="B22" s="110">
        <f>+B23+B24+B25</f>
        <v>0</v>
      </c>
      <c r="C22" s="110">
        <f t="shared" ref="C22:D22" si="14">+C23+C24+C25</f>
        <v>0</v>
      </c>
      <c r="D22" s="110">
        <f t="shared" si="14"/>
        <v>0</v>
      </c>
      <c r="E22" s="110"/>
      <c r="F22" s="110">
        <f>+F23+F24+F25</f>
        <v>0</v>
      </c>
      <c r="G22" s="110">
        <f t="shared" ref="G22:H22" si="15">+G23+G24+G25</f>
        <v>0</v>
      </c>
      <c r="H22" s="110">
        <f t="shared" si="15"/>
        <v>0</v>
      </c>
      <c r="I22" s="110"/>
      <c r="J22" s="110">
        <f>+J23+J24+J25</f>
        <v>0</v>
      </c>
      <c r="K22" s="110">
        <f t="shared" ref="K22:L22" si="16">+K23+K24+K25</f>
        <v>0</v>
      </c>
      <c r="L22" s="110">
        <f t="shared" si="16"/>
        <v>0</v>
      </c>
      <c r="M22" s="110"/>
      <c r="N22" s="110">
        <f>+N23+N24+N25</f>
        <v>0</v>
      </c>
      <c r="O22" s="110">
        <f t="shared" ref="O22:P22" si="17">+O23+O24+O25</f>
        <v>0</v>
      </c>
      <c r="P22" s="110">
        <f t="shared" si="17"/>
        <v>0</v>
      </c>
      <c r="Q22" s="110"/>
      <c r="R22" s="110">
        <f>+R23+R24+R25</f>
        <v>0</v>
      </c>
      <c r="S22" s="110">
        <f t="shared" ref="S22:T22" si="18">+S23+S24+S25</f>
        <v>0</v>
      </c>
      <c r="T22" s="110">
        <f t="shared" si="18"/>
        <v>0</v>
      </c>
      <c r="U22" s="110"/>
      <c r="V22" s="110">
        <f>+V23+V24+V25</f>
        <v>0</v>
      </c>
      <c r="W22" s="110">
        <f t="shared" ref="W22:X22" si="19">+W23+W24+W25</f>
        <v>0</v>
      </c>
      <c r="X22" s="110">
        <f t="shared" si="19"/>
        <v>0</v>
      </c>
      <c r="Y22" s="110"/>
      <c r="Z22" s="110">
        <f>+Z23+Z24+Z25</f>
        <v>0</v>
      </c>
      <c r="AA22" s="110">
        <f t="shared" ref="AA22:AB22" si="20">+AA23+AA24+AA25</f>
        <v>0</v>
      </c>
      <c r="AB22" s="110">
        <f t="shared" si="20"/>
        <v>0</v>
      </c>
    </row>
    <row r="23" spans="1:28" ht="15" hidden="1" customHeight="1" x14ac:dyDescent="0.25">
      <c r="A23" s="68" t="s">
        <v>41</v>
      </c>
      <c r="B23" s="37">
        <f>+'C52'!B23</f>
        <v>0</v>
      </c>
      <c r="C23" s="37">
        <f>+'C52'!C23</f>
        <v>0</v>
      </c>
      <c r="D23" s="37">
        <f>+'C52'!D23</f>
        <v>0</v>
      </c>
      <c r="E23" s="37"/>
      <c r="F23" s="37">
        <f>+'C52'!F23</f>
        <v>0</v>
      </c>
      <c r="G23" s="37">
        <f>+'C52'!G23</f>
        <v>0</v>
      </c>
      <c r="H23" s="37">
        <f>+'C52'!H23</f>
        <v>0</v>
      </c>
      <c r="I23" s="37"/>
      <c r="J23" s="37">
        <f>+'C52'!J23</f>
        <v>0</v>
      </c>
      <c r="K23" s="37">
        <f>+'C52'!K23</f>
        <v>0</v>
      </c>
      <c r="L23" s="37">
        <f>+'C52'!L23</f>
        <v>0</v>
      </c>
      <c r="M23" s="37"/>
      <c r="N23" s="37">
        <f>+'C52'!N23</f>
        <v>0</v>
      </c>
      <c r="O23" s="37">
        <f>+'C52'!O23</f>
        <v>0</v>
      </c>
      <c r="P23" s="37">
        <f>+'C52'!P23</f>
        <v>0</v>
      </c>
      <c r="Q23" s="37"/>
      <c r="R23" s="37">
        <f>+'C52'!R23</f>
        <v>0</v>
      </c>
      <c r="S23" s="37">
        <f>+'C52'!S23</f>
        <v>0</v>
      </c>
      <c r="T23" s="37">
        <f>+'C52'!T23</f>
        <v>0</v>
      </c>
      <c r="U23" s="37"/>
      <c r="V23" s="37">
        <f>+'C52'!V23</f>
        <v>0</v>
      </c>
      <c r="W23" s="37">
        <f>+'C52'!W23</f>
        <v>0</v>
      </c>
      <c r="X23" s="37">
        <f>+'C52'!X23</f>
        <v>0</v>
      </c>
      <c r="Y23" s="37"/>
      <c r="Z23" s="37">
        <f>+'C52'!Z23</f>
        <v>0</v>
      </c>
      <c r="AA23" s="37">
        <f>+'C52'!AA23</f>
        <v>0</v>
      </c>
      <c r="AB23" s="37">
        <f>+'C52'!AB23</f>
        <v>0</v>
      </c>
    </row>
    <row r="24" spans="1:28" ht="15" hidden="1" customHeight="1" x14ac:dyDescent="0.25">
      <c r="A24" s="68" t="s">
        <v>42</v>
      </c>
      <c r="B24" s="37">
        <f>+'C52'!B24</f>
        <v>0</v>
      </c>
      <c r="C24" s="37">
        <f>+'C52'!C24</f>
        <v>0</v>
      </c>
      <c r="D24" s="37">
        <f>+'C52'!D24</f>
        <v>0</v>
      </c>
      <c r="E24" s="37"/>
      <c r="F24" s="37">
        <f>+'C52'!F24</f>
        <v>0</v>
      </c>
      <c r="G24" s="37">
        <f>+'C52'!G24</f>
        <v>0</v>
      </c>
      <c r="H24" s="37">
        <f>+'C52'!H24</f>
        <v>0</v>
      </c>
      <c r="I24" s="37"/>
      <c r="J24" s="37">
        <f>+'C52'!J24</f>
        <v>0</v>
      </c>
      <c r="K24" s="37">
        <f>+'C52'!K24</f>
        <v>0</v>
      </c>
      <c r="L24" s="37">
        <f>+'C52'!L24</f>
        <v>0</v>
      </c>
      <c r="M24" s="37"/>
      <c r="N24" s="37">
        <f>+'C52'!N24</f>
        <v>0</v>
      </c>
      <c r="O24" s="37">
        <f>+'C52'!O24</f>
        <v>0</v>
      </c>
      <c r="P24" s="37">
        <f>+'C52'!P24</f>
        <v>0</v>
      </c>
      <c r="Q24" s="37"/>
      <c r="R24" s="37">
        <f>+'C52'!R24</f>
        <v>0</v>
      </c>
      <c r="S24" s="37">
        <f>+'C52'!S24</f>
        <v>0</v>
      </c>
      <c r="T24" s="37">
        <f>+'C52'!T24</f>
        <v>0</v>
      </c>
      <c r="U24" s="37"/>
      <c r="V24" s="37">
        <f>+'C52'!V24</f>
        <v>0</v>
      </c>
      <c r="W24" s="37">
        <f>+'C52'!W24</f>
        <v>0</v>
      </c>
      <c r="X24" s="37">
        <f>+'C52'!X24</f>
        <v>0</v>
      </c>
      <c r="Y24" s="37"/>
      <c r="Z24" s="37">
        <f>+'C52'!Z24</f>
        <v>0</v>
      </c>
      <c r="AA24" s="37">
        <f>+'C52'!AA24</f>
        <v>0</v>
      </c>
      <c r="AB24" s="37">
        <f>+'C52'!AB24</f>
        <v>0</v>
      </c>
    </row>
    <row r="25" spans="1:28" ht="15" hidden="1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94">
        <f>+B10/(B10+'C40'!B10)*100</f>
        <v>1.1004648515321128E-2</v>
      </c>
      <c r="C29" s="194">
        <f>+C10/(C10+'C40'!C10)*100</f>
        <v>9.47380886590613E-3</v>
      </c>
      <c r="D29" s="194">
        <f>+D10/(D10+'C40'!D10)*100</f>
        <v>1.2421452579278094E-2</v>
      </c>
      <c r="E29" s="194"/>
      <c r="F29" s="194">
        <f>+F10/(F10+'C40'!F10)*100</f>
        <v>1.3174238717205555E-2</v>
      </c>
      <c r="G29" s="194">
        <f>+G10/(G10+'C40'!G10)*100</f>
        <v>1.5394088669950739E-2</v>
      </c>
      <c r="H29" s="194">
        <f>+H10/(H10+'C40'!H10)*100</f>
        <v>1.1049723756906077E-2</v>
      </c>
      <c r="I29" s="194"/>
      <c r="J29" s="194">
        <f>+J10/(J10+'C40'!J10)*100</f>
        <v>5.9105148058395882E-3</v>
      </c>
      <c r="K29" s="194">
        <f>+K10/(K10+'C40'!K10)*100</f>
        <v>0</v>
      </c>
      <c r="L29" s="194">
        <f>+L10/(L10+'C40'!L10)*100</f>
        <v>1.1569164320697234E-2</v>
      </c>
      <c r="M29" s="194"/>
      <c r="N29" s="194">
        <f>+N10/(N10+'C40'!N10)*100</f>
        <v>7.5990729131046007E-3</v>
      </c>
      <c r="O29" s="194">
        <f>+O10/(O10+'C40'!O10)*100</f>
        <v>7.8690588605602775E-3</v>
      </c>
      <c r="P29" s="194">
        <f>+P10/(P10+'C40'!P10)*100</f>
        <v>7.3469987510102119E-3</v>
      </c>
      <c r="Q29" s="194"/>
      <c r="R29" s="194">
        <f>+R10/(R10+'C40'!R10)*100</f>
        <v>3.3372638885798833E-2</v>
      </c>
      <c r="S29" s="194">
        <f>+S10/(S10+'C40'!S10)*100</f>
        <v>2.8496794110662554E-2</v>
      </c>
      <c r="T29" s="194">
        <f>+T10/(T10+'C40'!T10)*100</f>
        <v>3.7669512807634357E-2</v>
      </c>
      <c r="U29" s="115"/>
      <c r="V29" s="115">
        <f>+V10/(V10+'C40'!V10)*100</f>
        <v>0</v>
      </c>
      <c r="W29" s="115">
        <f>+W10/(W10+'C40'!W10)*100</f>
        <v>0</v>
      </c>
      <c r="X29" s="115">
        <f>+X10/(X10+'C40'!X10)*100</f>
        <v>0</v>
      </c>
      <c r="Y29" s="115"/>
      <c r="Z29" s="115">
        <f>+Z10/(Z10+'C40'!Z10)*100</f>
        <v>0</v>
      </c>
      <c r="AA29" s="115">
        <f>+AA10/(AA10+'C40'!AA10)*100</f>
        <v>0</v>
      </c>
      <c r="AB29" s="115">
        <f>+AB10/(AB10+'C40'!AB10)*100</f>
        <v>0</v>
      </c>
    </row>
    <row r="30" spans="1:28" ht="15" customHeight="1" x14ac:dyDescent="0.25">
      <c r="A30" s="53" t="s">
        <v>41</v>
      </c>
      <c r="B30" s="116">
        <f>+B11/(B11+'C40'!B11)*100</f>
        <v>0</v>
      </c>
      <c r="C30" s="116">
        <f>+C11/(C11+'C40'!C11)*100</f>
        <v>0</v>
      </c>
      <c r="D30" s="116">
        <f>+D11/(D11+'C40'!D11)*100</f>
        <v>0</v>
      </c>
      <c r="E30" s="116"/>
      <c r="F30" s="116">
        <f>+F11/(F11+'C40'!F11)*100</f>
        <v>0</v>
      </c>
      <c r="G30" s="116">
        <f>+G11/(G11+'C40'!G11)*100</f>
        <v>0</v>
      </c>
      <c r="H30" s="116">
        <f>+H11/(H11+'C40'!H11)*100</f>
        <v>0</v>
      </c>
      <c r="I30" s="116"/>
      <c r="J30" s="116">
        <f>+J11/(J11+'C40'!J11)*100</f>
        <v>0</v>
      </c>
      <c r="K30" s="116">
        <f>+K11/(K11+'C40'!K11)*100</f>
        <v>0</v>
      </c>
      <c r="L30" s="116">
        <f>+L11/(L11+'C40'!L11)*100</f>
        <v>0</v>
      </c>
      <c r="M30" s="116"/>
      <c r="N30" s="116">
        <f>+N11/(N11+'C40'!N11)*100</f>
        <v>0</v>
      </c>
      <c r="O30" s="116">
        <f>+O11/(O11+'C40'!O11)*100</f>
        <v>0</v>
      </c>
      <c r="P30" s="116">
        <f>+P11/(P11+'C40'!P11)*100</f>
        <v>0</v>
      </c>
      <c r="Q30" s="116"/>
      <c r="R30" s="116">
        <f>+R11/(R11+'C40'!R11)*100</f>
        <v>0</v>
      </c>
      <c r="S30" s="116">
        <f>+S11/(S11+'C40'!S11)*100</f>
        <v>0</v>
      </c>
      <c r="T30" s="116">
        <f>+T11/(T11+'C40'!T11)*100</f>
        <v>0</v>
      </c>
      <c r="U30" s="116"/>
      <c r="V30" s="116">
        <f>+V11/(V11+'C40'!V11)*100</f>
        <v>0</v>
      </c>
      <c r="W30" s="116">
        <f>+W11/(W11+'C40'!W11)*100</f>
        <v>0</v>
      </c>
      <c r="X30" s="116">
        <f>+X11/(X11+'C40'!X11)*100</f>
        <v>0</v>
      </c>
      <c r="Y30" s="116"/>
      <c r="Z30" s="116">
        <f>+Z11/(Z11+'C40'!Z11)*100</f>
        <v>0</v>
      </c>
      <c r="AA30" s="116">
        <f>+AA11/(AA11+'C40'!AA11)*100</f>
        <v>0</v>
      </c>
      <c r="AB30" s="116">
        <f>+AB11/(AB11+'C40'!AB11)*100</f>
        <v>0</v>
      </c>
    </row>
    <row r="31" spans="1:28" ht="15" customHeight="1" x14ac:dyDescent="0.25">
      <c r="A31" s="53" t="s">
        <v>42</v>
      </c>
      <c r="B31" s="116">
        <f>+B12/(B12+'C40'!B12)*100</f>
        <v>0</v>
      </c>
      <c r="C31" s="116">
        <f>+C12/(C12+'C40'!C12)*100</f>
        <v>0</v>
      </c>
      <c r="D31" s="116">
        <f>+D12/(D12+'C40'!D12)*100</f>
        <v>0</v>
      </c>
      <c r="E31" s="116"/>
      <c r="F31" s="116">
        <f>+F12/(F12+'C40'!F12)*100</f>
        <v>0</v>
      </c>
      <c r="G31" s="116">
        <f>+G12/(G12+'C40'!G12)*100</f>
        <v>0</v>
      </c>
      <c r="H31" s="116">
        <f>+H12/(H12+'C40'!H12)*100</f>
        <v>0</v>
      </c>
      <c r="I31" s="116"/>
      <c r="J31" s="116">
        <f>+J12/(J12+'C40'!J12)*100</f>
        <v>0</v>
      </c>
      <c r="K31" s="116">
        <f>+K12/(K12+'C40'!K12)*100</f>
        <v>0</v>
      </c>
      <c r="L31" s="116">
        <f>+L12/(L12+'C40'!L12)*100</f>
        <v>0</v>
      </c>
      <c r="M31" s="116"/>
      <c r="N31" s="116">
        <f>+N12/(N12+'C40'!N12)*100</f>
        <v>0</v>
      </c>
      <c r="O31" s="116">
        <f>+O12/(O12+'C40'!O12)*100</f>
        <v>0</v>
      </c>
      <c r="P31" s="116">
        <f>+P12/(P12+'C40'!P12)*100</f>
        <v>0</v>
      </c>
      <c r="Q31" s="116"/>
      <c r="R31" s="116">
        <f>+R12/(R12+'C40'!R12)*100</f>
        <v>0</v>
      </c>
      <c r="S31" s="116">
        <f>+S12/(S12+'C40'!S12)*100</f>
        <v>0</v>
      </c>
      <c r="T31" s="116">
        <f>+T12/(T12+'C40'!T12)*100</f>
        <v>0</v>
      </c>
      <c r="U31" s="116"/>
      <c r="V31" s="116">
        <f>+V12/(V12+'C40'!V12)*100</f>
        <v>0</v>
      </c>
      <c r="W31" s="116">
        <f>+W12/(W12+'C40'!W12)*100</f>
        <v>0</v>
      </c>
      <c r="X31" s="116">
        <f>+X12/(X12+'C40'!X12)*100</f>
        <v>0</v>
      </c>
      <c r="Y31" s="116"/>
      <c r="Z31" s="116">
        <f>+Z12/(Z12+'C40'!Z12)*100</f>
        <v>0</v>
      </c>
      <c r="AA31" s="116">
        <f>+AA12/(AA12+'C40'!AA12)*100</f>
        <v>0</v>
      </c>
      <c r="AB31" s="116">
        <f>+AB12/(AB12+'C40'!AB12)*100</f>
        <v>0</v>
      </c>
    </row>
    <row r="32" spans="1:28" ht="15" customHeight="1" x14ac:dyDescent="0.25">
      <c r="A32" s="53" t="s">
        <v>194</v>
      </c>
      <c r="B32" s="116">
        <f>+B13/(B13+'C40'!B13)*100</f>
        <v>0.26846880207369006</v>
      </c>
      <c r="C32" s="116">
        <f>+C13/(C13+'C40'!C13)*100</f>
        <v>0.22671452862270924</v>
      </c>
      <c r="D32" s="116">
        <f>+D13/(D13+'C40'!D13)*100</f>
        <v>0.30858595026320562</v>
      </c>
      <c r="E32" s="116"/>
      <c r="F32" s="116">
        <f>+F13/(F13+'C40'!F13)*100</f>
        <v>0.32802249297094654</v>
      </c>
      <c r="G32" s="116">
        <f>+G13/(G13+'C40'!G13)*100</f>
        <v>0.38572806171648988</v>
      </c>
      <c r="H32" s="116">
        <f>+H13/(H13+'C40'!H13)*100</f>
        <v>0.27347310847766637</v>
      </c>
      <c r="I32" s="116"/>
      <c r="J32" s="116">
        <f>+J13/(J13+'C40'!J13)*100</f>
        <v>0.14464802314368372</v>
      </c>
      <c r="K32" s="116">
        <f>+K13/(K13+'C40'!K13)*100</f>
        <v>0</v>
      </c>
      <c r="L32" s="116">
        <f>+L13/(L13+'C40'!L13)*100</f>
        <v>0.29097963142580019</v>
      </c>
      <c r="M32" s="116"/>
      <c r="N32" s="116">
        <f>+N13/(N13+'C40'!N13)*100</f>
        <v>0.19305019305019305</v>
      </c>
      <c r="O32" s="116">
        <f>+O13/(O13+'C40'!O13)*100</f>
        <v>0.19743336623889435</v>
      </c>
      <c r="P32" s="116">
        <f>+P13/(P13+'C40'!P13)*100</f>
        <v>0.18885741265344666</v>
      </c>
      <c r="Q32" s="116"/>
      <c r="R32" s="116">
        <f>+R13/(R13+'C40'!R13)*100</f>
        <v>0.72780203784570596</v>
      </c>
      <c r="S32" s="116">
        <f>+S13/(S13+'C40'!S13)*100</f>
        <v>0.60667340748230536</v>
      </c>
      <c r="T32" s="116">
        <f>+T13/(T13+'C40'!T13)*100</f>
        <v>0.83955223880597019</v>
      </c>
      <c r="U32" s="116"/>
      <c r="V32" s="116">
        <f>+V13/(V13+'C40'!V13)*100</f>
        <v>0</v>
      </c>
      <c r="W32" s="116">
        <f>+W13/(W13+'C40'!W13)*100</f>
        <v>0</v>
      </c>
      <c r="X32" s="116">
        <f>+X13/(X13+'C40'!X13)*100</f>
        <v>0</v>
      </c>
      <c r="Y32" s="116"/>
      <c r="Z32" s="116">
        <f>+Z13/(Z13+'C40'!Z13)*100</f>
        <v>0</v>
      </c>
      <c r="AA32" s="116">
        <f>+AA13/(AA13+'C40'!AA13)*100</f>
        <v>0</v>
      </c>
      <c r="AB32" s="116">
        <f>+AB13/(AB13+'C40'!AB13)*100</f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94">
        <f>+B16/(B16+'C40'!B16)*100</f>
        <v>1.483808578460216E-2</v>
      </c>
      <c r="C35" s="194">
        <f>+C16/(C16+'C40'!C16)*100</f>
        <v>1.2731555159462728E-2</v>
      </c>
      <c r="D35" s="194">
        <f>+D16/(D16+'C40'!D16)*100</f>
        <v>1.6800245085928311E-2</v>
      </c>
      <c r="E35" s="194"/>
      <c r="F35" s="194">
        <f>+F16/(F16+'C40'!F16)*100</f>
        <v>1.8130018130018129E-2</v>
      </c>
      <c r="G35" s="194">
        <f>+G16/(G16+'C40'!G16)*100</f>
        <v>2.1071485012906285E-2</v>
      </c>
      <c r="H35" s="194">
        <f>+H16/(H16+'C40'!H16)*100</f>
        <v>1.5285066490039231E-2</v>
      </c>
      <c r="I35" s="194"/>
      <c r="J35" s="194">
        <f>+J16/(J16+'C40'!J16)*100</f>
        <v>8.1109579041284789E-3</v>
      </c>
      <c r="K35" s="194">
        <f>+K16/(K16+'C40'!K16)*100</f>
        <v>0</v>
      </c>
      <c r="L35" s="194">
        <f>+L16/(L16+'C40'!L16)*100</f>
        <v>1.594981126056675E-2</v>
      </c>
      <c r="M35" s="194"/>
      <c r="N35" s="194">
        <f>+N16/(N16+'C40'!N16)*100</f>
        <v>1.0248526774276198E-2</v>
      </c>
      <c r="O35" s="194">
        <f>+O16/(O16+'C40'!O16)*100</f>
        <v>1.0528532322594229E-2</v>
      </c>
      <c r="P35" s="194">
        <f>+P16/(P16+'C40'!P16)*100</f>
        <v>9.9830288509533786E-3</v>
      </c>
      <c r="Q35" s="194"/>
      <c r="R35" s="194">
        <f>+R16/(R16+'C40'!R16)*100</f>
        <v>4.425953793042401E-2</v>
      </c>
      <c r="S35" s="194">
        <f>+S16/(S16+'C40'!S16)*100</f>
        <v>3.7759597230962866E-2</v>
      </c>
      <c r="T35" s="194">
        <f>+T16/(T16+'C40'!T16)*100</f>
        <v>4.9997222376534631E-2</v>
      </c>
      <c r="U35" s="115"/>
      <c r="V35" s="115">
        <f>+V16/(V16+'C40'!V16)*100</f>
        <v>0</v>
      </c>
      <c r="W35" s="115">
        <f>+W16/(W16+'C40'!W16)*100</f>
        <v>0</v>
      </c>
      <c r="X35" s="115">
        <f>+X16/(X16+'C40'!X16)*100</f>
        <v>0</v>
      </c>
      <c r="Y35" s="115"/>
      <c r="Z35" s="115">
        <f>+Z16/(Z16+'C40'!Z16)*100</f>
        <v>0</v>
      </c>
      <c r="AA35" s="115">
        <f>+AA16/(AA16+'C40'!AA16)*100</f>
        <v>0</v>
      </c>
      <c r="AB35" s="115">
        <f>+AB16/(AB16+'C40'!AB16)*100</f>
        <v>0</v>
      </c>
    </row>
    <row r="36" spans="1:28" ht="15" customHeight="1" x14ac:dyDescent="0.25">
      <c r="A36" s="53" t="s">
        <v>41</v>
      </c>
      <c r="B36" s="116">
        <f>+B17/(B17+'C40'!B17)*100</f>
        <v>0</v>
      </c>
      <c r="C36" s="116">
        <f>+C17/(C17+'C40'!C17)*100</f>
        <v>0</v>
      </c>
      <c r="D36" s="116">
        <f>+D17/(D17+'C40'!D17)*100</f>
        <v>0</v>
      </c>
      <c r="E36" s="114"/>
      <c r="F36" s="116">
        <f>+F17/(F17+'C40'!F17)*100</f>
        <v>0</v>
      </c>
      <c r="G36" s="116">
        <f>+G17/(G17+'C40'!G17)*100</f>
        <v>0</v>
      </c>
      <c r="H36" s="116">
        <f>+H17/(H17+'C40'!H17)*100</f>
        <v>0</v>
      </c>
      <c r="I36" s="114"/>
      <c r="J36" s="116">
        <f>+J17/(J17+'C40'!J17)*100</f>
        <v>0</v>
      </c>
      <c r="K36" s="116">
        <f>+K17/(K17+'C40'!K17)*100</f>
        <v>0</v>
      </c>
      <c r="L36" s="116">
        <f>+L17/(L17+'C40'!L17)*100</f>
        <v>0</v>
      </c>
      <c r="M36" s="114"/>
      <c r="N36" s="116">
        <f>+N17/(N17+'C40'!N17)*100</f>
        <v>0</v>
      </c>
      <c r="O36" s="116">
        <f>+O17/(O17+'C40'!O17)*100</f>
        <v>0</v>
      </c>
      <c r="P36" s="116">
        <f>+P17/(P17+'C40'!P17)*100</f>
        <v>0</v>
      </c>
      <c r="Q36" s="114"/>
      <c r="R36" s="116">
        <f>+R17/(R17+'C40'!R17)*100</f>
        <v>0</v>
      </c>
      <c r="S36" s="116">
        <f>+S17/(S17+'C40'!S17)*100</f>
        <v>0</v>
      </c>
      <c r="T36" s="116">
        <f>+T17/(T17+'C40'!T17)*100</f>
        <v>0</v>
      </c>
      <c r="U36" s="114"/>
      <c r="V36" s="116">
        <f>+V17/(V17+'C40'!V17)*100</f>
        <v>0</v>
      </c>
      <c r="W36" s="116">
        <f>+W17/(W17+'C40'!W17)*100</f>
        <v>0</v>
      </c>
      <c r="X36" s="116">
        <f>+X17/(X17+'C40'!X17)*100</f>
        <v>0</v>
      </c>
      <c r="Y36" s="114"/>
      <c r="Z36" s="116">
        <f>+Z17/(Z17+'C40'!Z17)*100</f>
        <v>0</v>
      </c>
      <c r="AA36" s="116">
        <f>+AA17/(AA17+'C40'!AA17)*100</f>
        <v>0</v>
      </c>
      <c r="AB36" s="116">
        <f>+AB17/(AB17+'C40'!AB17)*100</f>
        <v>0</v>
      </c>
    </row>
    <row r="37" spans="1:28" ht="15" customHeight="1" x14ac:dyDescent="0.25">
      <c r="A37" s="53" t="s">
        <v>42</v>
      </c>
      <c r="B37" s="116">
        <f>+B18/(B18+'C40'!B18)*100</f>
        <v>0</v>
      </c>
      <c r="C37" s="116">
        <f>+C18/(C18+'C40'!C18)*100</f>
        <v>0</v>
      </c>
      <c r="D37" s="116">
        <f>+D18/(D18+'C40'!D18)*100</f>
        <v>0</v>
      </c>
      <c r="E37" s="114"/>
      <c r="F37" s="116">
        <f>+F18/(F18+'C40'!F18)*100</f>
        <v>0</v>
      </c>
      <c r="G37" s="116">
        <f>+G18/(G18+'C40'!G18)*100</f>
        <v>0</v>
      </c>
      <c r="H37" s="116">
        <f>+H18/(H18+'C40'!H18)*100</f>
        <v>0</v>
      </c>
      <c r="I37" s="114"/>
      <c r="J37" s="116">
        <f>+J18/(J18+'C40'!J18)*100</f>
        <v>0</v>
      </c>
      <c r="K37" s="116">
        <f>+K18/(K18+'C40'!K18)*100</f>
        <v>0</v>
      </c>
      <c r="L37" s="116">
        <f>+L18/(L18+'C40'!L18)*100</f>
        <v>0</v>
      </c>
      <c r="M37" s="114"/>
      <c r="N37" s="116">
        <f>+N18/(N18+'C40'!N18)*100</f>
        <v>0</v>
      </c>
      <c r="O37" s="116">
        <f>+O18/(O18+'C40'!O18)*100</f>
        <v>0</v>
      </c>
      <c r="P37" s="116">
        <f>+P18/(P18+'C40'!P18)*100</f>
        <v>0</v>
      </c>
      <c r="Q37" s="114"/>
      <c r="R37" s="116">
        <f>+R18/(R18+'C40'!R18)*100</f>
        <v>0</v>
      </c>
      <c r="S37" s="116">
        <f>+S18/(S18+'C40'!S18)*100</f>
        <v>0</v>
      </c>
      <c r="T37" s="116">
        <f>+T18/(T18+'C40'!T18)*100</f>
        <v>0</v>
      </c>
      <c r="U37" s="114"/>
      <c r="V37" s="116">
        <f>+V18/(V18+'C40'!V18)*100</f>
        <v>0</v>
      </c>
      <c r="W37" s="116">
        <f>+W18/(W18+'C40'!W18)*100</f>
        <v>0</v>
      </c>
      <c r="X37" s="116">
        <f>+X18/(X18+'C40'!X18)*100</f>
        <v>0</v>
      </c>
      <c r="Y37" s="114"/>
      <c r="Z37" s="116">
        <f>+Z18/(Z18+'C40'!Z18)*100</f>
        <v>0</v>
      </c>
      <c r="AA37" s="116">
        <f>+AA18/(AA18+'C40'!AA18)*100</f>
        <v>0</v>
      </c>
      <c r="AB37" s="116">
        <f>+AB18/(AB18+'C40'!AB18)*100</f>
        <v>0</v>
      </c>
    </row>
    <row r="38" spans="1:28" ht="15" customHeight="1" thickBot="1" x14ac:dyDescent="0.3">
      <c r="A38" s="53" t="s">
        <v>194</v>
      </c>
      <c r="B38" s="116">
        <f>+B19/(B19+'C40'!B19)*100</f>
        <v>0.26846880207369006</v>
      </c>
      <c r="C38" s="116">
        <f>+C19/(C19+'C40'!C19)*100</f>
        <v>0.22671452862270924</v>
      </c>
      <c r="D38" s="116">
        <f>+D19/(D19+'C40'!D19)*100</f>
        <v>0.30858595026320562</v>
      </c>
      <c r="E38" s="114"/>
      <c r="F38" s="116">
        <f>+F19/(F19+'C40'!F19)*100</f>
        <v>0.32802249297094654</v>
      </c>
      <c r="G38" s="116">
        <f>+G19/(G19+'C40'!G19)*100</f>
        <v>0.38572806171648988</v>
      </c>
      <c r="H38" s="116">
        <f>+H19/(H19+'C40'!H19)*100</f>
        <v>0.27347310847766637</v>
      </c>
      <c r="I38" s="114"/>
      <c r="J38" s="116">
        <f>+J19/(J19+'C40'!J19)*100</f>
        <v>0.14464802314368372</v>
      </c>
      <c r="K38" s="116">
        <f>+K19/(K19+'C40'!K19)*100</f>
        <v>0</v>
      </c>
      <c r="L38" s="116">
        <f>+L19/(L19+'C40'!L19)*100</f>
        <v>0.29097963142580019</v>
      </c>
      <c r="M38" s="114"/>
      <c r="N38" s="116">
        <f>+N19/(N19+'C40'!N19)*100</f>
        <v>0.19305019305019305</v>
      </c>
      <c r="O38" s="116">
        <f>+O19/(O19+'C40'!O19)*100</f>
        <v>0.19743336623889435</v>
      </c>
      <c r="P38" s="116">
        <f>+P19/(P19+'C40'!P19)*100</f>
        <v>0.18885741265344666</v>
      </c>
      <c r="Q38" s="114"/>
      <c r="R38" s="116">
        <f>+R19/(R19+'C40'!R19)*100</f>
        <v>0.72780203784570596</v>
      </c>
      <c r="S38" s="116">
        <f>+S19/(S19+'C40'!S19)*100</f>
        <v>0.60667340748230536</v>
      </c>
      <c r="T38" s="116">
        <f>+T19/(T19+'C40'!T19)*100</f>
        <v>0.83955223880597019</v>
      </c>
      <c r="U38" s="114"/>
      <c r="V38" s="116">
        <f>+V19/(V19+'C40'!V19)*100</f>
        <v>0</v>
      </c>
      <c r="W38" s="116">
        <f>+W19/(W19+'C40'!W19)*100</f>
        <v>0</v>
      </c>
      <c r="X38" s="116">
        <f>+X19/(X19+'C40'!X19)*100</f>
        <v>0</v>
      </c>
      <c r="Y38" s="114"/>
      <c r="Z38" s="116">
        <f>+Z19/(Z19+'C40'!Z19)*100</f>
        <v>0</v>
      </c>
      <c r="AA38" s="116">
        <f>+AA19/(AA19+'C40'!AA19)*100</f>
        <v>0</v>
      </c>
      <c r="AB38" s="116">
        <f>+AB19/(AB19+'C40'!AB19)*100</f>
        <v>0</v>
      </c>
    </row>
    <row r="39" spans="1:28" ht="9.9499999999999993" hidden="1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hidden="1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hidden="1" customHeight="1" x14ac:dyDescent="0.25">
      <c r="A41" s="73" t="s">
        <v>8</v>
      </c>
      <c r="B41" s="115">
        <f>+B22/(B22+'C40'!B22)*100</f>
        <v>0</v>
      </c>
      <c r="C41" s="115">
        <f>+C22/(C22+'C40'!C22)*100</f>
        <v>0</v>
      </c>
      <c r="D41" s="115">
        <f>+D22/(D22+'C40'!D22)*100</f>
        <v>0</v>
      </c>
      <c r="E41" s="115"/>
      <c r="F41" s="115">
        <f>+F22/(F22+'C40'!F22)*100</f>
        <v>0</v>
      </c>
      <c r="G41" s="115">
        <f>+G22/(G22+'C40'!G22)*100</f>
        <v>0</v>
      </c>
      <c r="H41" s="115">
        <f>+H22/(H22+'C40'!H22)*100</f>
        <v>0</v>
      </c>
      <c r="I41" s="115"/>
      <c r="J41" s="115">
        <f>+J22/(J22+'C40'!J22)*100</f>
        <v>0</v>
      </c>
      <c r="K41" s="115">
        <f>+K22/(K22+'C40'!K22)*100</f>
        <v>0</v>
      </c>
      <c r="L41" s="115">
        <f>+L22/(L22+'C40'!L22)*100</f>
        <v>0</v>
      </c>
      <c r="M41" s="115"/>
      <c r="N41" s="115">
        <f>+N22/(N22+'C40'!N22)*100</f>
        <v>0</v>
      </c>
      <c r="O41" s="115">
        <f>+O22/(O22+'C40'!O22)*100</f>
        <v>0</v>
      </c>
      <c r="P41" s="115">
        <f>+P22/(P22+'C40'!P22)*100</f>
        <v>0</v>
      </c>
      <c r="Q41" s="115"/>
      <c r="R41" s="115">
        <f>+R22/(R22+'C40'!R22)*100</f>
        <v>0</v>
      </c>
      <c r="S41" s="115">
        <f>+S22/(S22+'C40'!S22)*100</f>
        <v>0</v>
      </c>
      <c r="T41" s="115">
        <f>+T22/(T22+'C40'!T22)*100</f>
        <v>0</v>
      </c>
      <c r="U41" s="115"/>
      <c r="V41" s="115">
        <f>+V22/(V22+'C40'!V22)*100</f>
        <v>0</v>
      </c>
      <c r="W41" s="115">
        <f>+W22/(W22+'C40'!W22)*100</f>
        <v>0</v>
      </c>
      <c r="X41" s="115">
        <f>+X22/(X22+'C40'!X22)*100</f>
        <v>0</v>
      </c>
      <c r="Y41" s="115"/>
      <c r="Z41" s="115">
        <f>+Z22/(Z22+'C40'!Z22)*100</f>
        <v>0</v>
      </c>
      <c r="AA41" s="115">
        <f>+AA22/(AA22+'C40'!AA22)*100</f>
        <v>0</v>
      </c>
      <c r="AB41" s="115">
        <f>+AB22/(AB22+'C40'!AB22)*100</f>
        <v>0</v>
      </c>
    </row>
    <row r="42" spans="1:28" ht="15" hidden="1" customHeight="1" x14ac:dyDescent="0.25">
      <c r="A42" s="53" t="s">
        <v>41</v>
      </c>
      <c r="B42" s="116">
        <f>+B23/(B23+'C40'!B23)*100</f>
        <v>0</v>
      </c>
      <c r="C42" s="116">
        <f>+C23/(C23+'C40'!C23)*100</f>
        <v>0</v>
      </c>
      <c r="D42" s="116">
        <f>+D23/(D23+'C40'!D23)*100</f>
        <v>0</v>
      </c>
      <c r="E42" s="114"/>
      <c r="F42" s="116">
        <f>+F23/(F23+'C40'!F23)*100</f>
        <v>0</v>
      </c>
      <c r="G42" s="116">
        <f>+G23/(G23+'C40'!G23)*100</f>
        <v>0</v>
      </c>
      <c r="H42" s="116">
        <f>+H23/(H23+'C40'!H23)*100</f>
        <v>0</v>
      </c>
      <c r="I42" s="114"/>
      <c r="J42" s="116">
        <f>+J23/(J23+'C40'!J23)*100</f>
        <v>0</v>
      </c>
      <c r="K42" s="116">
        <f>+K23/(K23+'C40'!K23)*100</f>
        <v>0</v>
      </c>
      <c r="L42" s="116">
        <f>+L23/(L23+'C40'!L23)*100</f>
        <v>0</v>
      </c>
      <c r="M42" s="114"/>
      <c r="N42" s="116">
        <f>+N23/(N23+'C40'!N23)*100</f>
        <v>0</v>
      </c>
      <c r="O42" s="116">
        <f>+O23/(O23+'C40'!O23)*100</f>
        <v>0</v>
      </c>
      <c r="P42" s="116">
        <f>+P23/(P23+'C40'!P23)*100</f>
        <v>0</v>
      </c>
      <c r="Q42" s="114"/>
      <c r="R42" s="116">
        <f>+R23/(R23+'C40'!R23)*100</f>
        <v>0</v>
      </c>
      <c r="S42" s="116">
        <f>+S23/(S23+'C40'!S23)*100</f>
        <v>0</v>
      </c>
      <c r="T42" s="116">
        <f>+T23/(T23+'C40'!T23)*100</f>
        <v>0</v>
      </c>
      <c r="U42" s="114"/>
      <c r="V42" s="116">
        <f>+V23/(V23+'C40'!V23)*100</f>
        <v>0</v>
      </c>
      <c r="W42" s="116">
        <f>+W23/(W23+'C40'!W23)*100</f>
        <v>0</v>
      </c>
      <c r="X42" s="116">
        <f>+X23/(X23+'C40'!X23)*100</f>
        <v>0</v>
      </c>
      <c r="Y42" s="114"/>
      <c r="Z42" s="116">
        <f>+Z23/(Z23+'C40'!Z23)*100</f>
        <v>0</v>
      </c>
      <c r="AA42" s="116">
        <f>+AA23/(AA23+'C40'!AA23)*100</f>
        <v>0</v>
      </c>
      <c r="AB42" s="116">
        <f>+AB23/(AB23+'C40'!AB23)*100</f>
        <v>0</v>
      </c>
    </row>
    <row r="43" spans="1:28" ht="15" hidden="1" customHeight="1" x14ac:dyDescent="0.25">
      <c r="A43" s="53" t="s">
        <v>42</v>
      </c>
      <c r="B43" s="116">
        <f>+B24/(B24+'C40'!B24)*100</f>
        <v>0</v>
      </c>
      <c r="C43" s="116">
        <f>+C24/(C24+'C40'!C24)*100</f>
        <v>0</v>
      </c>
      <c r="D43" s="116">
        <f>+D24/(D24+'C40'!D24)*100</f>
        <v>0</v>
      </c>
      <c r="E43" s="114"/>
      <c r="F43" s="116">
        <f>+F24/(F24+'C40'!F24)*100</f>
        <v>0</v>
      </c>
      <c r="G43" s="116">
        <f>+G24/(G24+'C40'!G24)*100</f>
        <v>0</v>
      </c>
      <c r="H43" s="116">
        <f>+H24/(H24+'C40'!H24)*100</f>
        <v>0</v>
      </c>
      <c r="I43" s="114"/>
      <c r="J43" s="116">
        <f>+J24/(J24+'C40'!J24)*100</f>
        <v>0</v>
      </c>
      <c r="K43" s="116">
        <f>+K24/(K24+'C40'!K24)*100</f>
        <v>0</v>
      </c>
      <c r="L43" s="116">
        <f>+L24/(L24+'C40'!L24)*100</f>
        <v>0</v>
      </c>
      <c r="M43" s="114"/>
      <c r="N43" s="116">
        <f>+N24/(N24+'C40'!N24)*100</f>
        <v>0</v>
      </c>
      <c r="O43" s="116">
        <f>+O24/(O24+'C40'!O24)*100</f>
        <v>0</v>
      </c>
      <c r="P43" s="116">
        <f>+P24/(P24+'C40'!P24)*100</f>
        <v>0</v>
      </c>
      <c r="Q43" s="114"/>
      <c r="R43" s="116">
        <f>+R24/(R24+'C40'!R24)*100</f>
        <v>0</v>
      </c>
      <c r="S43" s="116">
        <f>+S24/(S24+'C40'!S24)*100</f>
        <v>0</v>
      </c>
      <c r="T43" s="116">
        <f>+T24/(T24+'C40'!T24)*100</f>
        <v>0</v>
      </c>
      <c r="U43" s="114"/>
      <c r="V43" s="116">
        <f>+V24/(V24+'C40'!V24)*100</f>
        <v>0</v>
      </c>
      <c r="W43" s="116">
        <f>+W24/(W24+'C40'!W24)*100</f>
        <v>0</v>
      </c>
      <c r="X43" s="116">
        <f>+X24/(X24+'C40'!X24)*100</f>
        <v>0</v>
      </c>
      <c r="Y43" s="114"/>
      <c r="Z43" s="116">
        <f>+Z24/(Z24+'C40'!Z24)*100</f>
        <v>0</v>
      </c>
      <c r="AA43" s="116">
        <f>+AA24/(AA24+'C40'!AA24)*100</f>
        <v>0</v>
      </c>
      <c r="AB43" s="116">
        <f>+AB24/(AB24+'C40'!AB24)*100</f>
        <v>0</v>
      </c>
    </row>
    <row r="44" spans="1:28" ht="15" hidden="1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565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  <row r="48" spans="1:28" ht="15" customHeight="1" x14ac:dyDescent="0.25">
      <c r="A48" s="258" t="s">
        <v>566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</row>
  </sheetData>
  <mergeCells count="19">
    <mergeCell ref="A48:AB48"/>
    <mergeCell ref="A1:AB1"/>
    <mergeCell ref="A2:AB2"/>
    <mergeCell ref="A3:AB3"/>
    <mergeCell ref="A4:AB4"/>
    <mergeCell ref="AC2:AD3"/>
    <mergeCell ref="A46:AB46"/>
    <mergeCell ref="A47:AB47"/>
    <mergeCell ref="R6:T6"/>
    <mergeCell ref="V6:X6"/>
    <mergeCell ref="Z6:AB6"/>
    <mergeCell ref="A8:AB8"/>
    <mergeCell ref="A27:AB27"/>
    <mergeCell ref="A45:AB45"/>
    <mergeCell ref="A6:A7"/>
    <mergeCell ref="B6:D6"/>
    <mergeCell ref="F6:H6"/>
    <mergeCell ref="J6:L6"/>
    <mergeCell ref="N6:P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216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97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SUM(B11:B37)</f>
        <v>348889</v>
      </c>
      <c r="C9" s="120">
        <f>SUM(C11:C37)</f>
        <v>175587</v>
      </c>
      <c r="D9" s="120">
        <f>SUM(D11:D37)</f>
        <v>173302</v>
      </c>
      <c r="E9" s="120"/>
      <c r="F9" s="120">
        <f>SUM(F11:F37)</f>
        <v>73401</v>
      </c>
      <c r="G9" s="120">
        <f>SUM(G11:G37)</f>
        <v>37164</v>
      </c>
      <c r="H9" s="120">
        <f>SUM(H11:H37)</f>
        <v>36237</v>
      </c>
      <c r="I9" s="120"/>
      <c r="J9" s="120">
        <f>SUM(J11:J37)</f>
        <v>73126</v>
      </c>
      <c r="K9" s="120">
        <f>SUM(K11:K37)</f>
        <v>37499</v>
      </c>
      <c r="L9" s="120">
        <f>SUM(L11:L37)</f>
        <v>35627</v>
      </c>
      <c r="M9" s="120"/>
      <c r="N9" s="120">
        <f>SUM(N11:N37)</f>
        <v>66634</v>
      </c>
      <c r="O9" s="120">
        <f>SUM(O11:O37)</f>
        <v>33572</v>
      </c>
      <c r="P9" s="120">
        <f>SUM(P11:P37)</f>
        <v>33062</v>
      </c>
      <c r="Q9" s="120"/>
      <c r="R9" s="120">
        <f>SUM(R11:R37)</f>
        <v>61960</v>
      </c>
      <c r="S9" s="120">
        <f>SUM(S11:S37)</f>
        <v>30975</v>
      </c>
      <c r="T9" s="120">
        <f>SUM(T11:T37)</f>
        <v>30985</v>
      </c>
      <c r="U9" s="120"/>
      <c r="V9" s="120">
        <f>SUM(V11:V37)</f>
        <v>58784</v>
      </c>
      <c r="W9" s="120">
        <f>SUM(W11:W37)</f>
        <v>29188</v>
      </c>
      <c r="X9" s="120">
        <f>SUM(X11:X37)</f>
        <v>29596</v>
      </c>
      <c r="Y9" s="120"/>
      <c r="Z9" s="120">
        <f>SUM(Z11:Z37)</f>
        <v>14984</v>
      </c>
      <c r="AA9" s="120">
        <f>SUM(AA11:AA37)</f>
        <v>7189</v>
      </c>
      <c r="AB9" s="120">
        <f>SUM(AB11:AB37)</f>
        <v>7795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f>+'C53'!B11+'C62'!B11</f>
        <v>21750</v>
      </c>
      <c r="C11" s="121">
        <f>+'C53'!C11+'C62'!C11</f>
        <v>11031</v>
      </c>
      <c r="D11" s="121">
        <f>+'C53'!D11+'C62'!D11</f>
        <v>10719</v>
      </c>
      <c r="E11" s="121"/>
      <c r="F11" s="121">
        <f>+'C53'!F11+'C62'!F11</f>
        <v>4450</v>
      </c>
      <c r="G11" s="121">
        <f>+'C53'!G11+'C62'!G11</f>
        <v>2263</v>
      </c>
      <c r="H11" s="121">
        <f>+'C53'!H11+'C62'!H11</f>
        <v>2187</v>
      </c>
      <c r="I11" s="121"/>
      <c r="J11" s="121">
        <f>+'C53'!J11+'C62'!J11</f>
        <v>4464</v>
      </c>
      <c r="K11" s="121">
        <f>+'C53'!K11+'C62'!K11</f>
        <v>2274</v>
      </c>
      <c r="L11" s="121">
        <f>+'C53'!L11+'C62'!L11</f>
        <v>2190</v>
      </c>
      <c r="M11" s="121"/>
      <c r="N11" s="121">
        <f>+'C53'!N11+'C62'!N11</f>
        <v>4035</v>
      </c>
      <c r="O11" s="121">
        <f>+'C53'!O11+'C62'!O11</f>
        <v>2054</v>
      </c>
      <c r="P11" s="121">
        <f>+'C53'!P11+'C62'!P11</f>
        <v>1981</v>
      </c>
      <c r="Q11" s="121"/>
      <c r="R11" s="121">
        <f>+'C53'!R11+'C62'!R11</f>
        <v>3880</v>
      </c>
      <c r="S11" s="121">
        <f>+'C53'!S11+'C62'!S11</f>
        <v>2006</v>
      </c>
      <c r="T11" s="121">
        <f>+'C53'!T11+'C62'!T11</f>
        <v>1874</v>
      </c>
      <c r="U11" s="121"/>
      <c r="V11" s="121">
        <f>+'C53'!V11+'C62'!V11</f>
        <v>4010</v>
      </c>
      <c r="W11" s="121">
        <f>+'C53'!W11+'C62'!W11</f>
        <v>2003</v>
      </c>
      <c r="X11" s="121">
        <f>+'C53'!X11+'C62'!X11</f>
        <v>2007</v>
      </c>
      <c r="Y11" s="121"/>
      <c r="Z11" s="121">
        <f>+'C53'!Z11+'C62'!Z11</f>
        <v>911</v>
      </c>
      <c r="AA11" s="37">
        <f>+'C53'!AA11+'C62'!AA11</f>
        <v>431</v>
      </c>
      <c r="AB11" s="37">
        <f>+'C53'!AB11+'C62'!AB11</f>
        <v>480</v>
      </c>
    </row>
    <row r="12" spans="1:32" ht="15.95" customHeight="1" x14ac:dyDescent="0.25">
      <c r="A12" s="53" t="s">
        <v>48</v>
      </c>
      <c r="B12" s="121">
        <f>+'C53'!B12+'C62'!B12</f>
        <v>23045</v>
      </c>
      <c r="C12" s="121">
        <f>+'C53'!C12+'C62'!C12</f>
        <v>11725</v>
      </c>
      <c r="D12" s="121">
        <f>+'C53'!D12+'C62'!D12</f>
        <v>11320</v>
      </c>
      <c r="E12" s="121"/>
      <c r="F12" s="121">
        <f>+'C53'!F12+'C62'!F12</f>
        <v>4801</v>
      </c>
      <c r="G12" s="121">
        <f>+'C53'!G12+'C62'!G12</f>
        <v>2466</v>
      </c>
      <c r="H12" s="121">
        <f>+'C53'!H12+'C62'!H12</f>
        <v>2335</v>
      </c>
      <c r="I12" s="121"/>
      <c r="J12" s="121">
        <f>+'C53'!J12+'C62'!J12</f>
        <v>4763</v>
      </c>
      <c r="K12" s="121">
        <f>+'C53'!K12+'C62'!K12</f>
        <v>2457</v>
      </c>
      <c r="L12" s="121">
        <f>+'C53'!L12+'C62'!L12</f>
        <v>2306</v>
      </c>
      <c r="M12" s="121"/>
      <c r="N12" s="121">
        <f>+'C53'!N12+'C62'!N12</f>
        <v>4391</v>
      </c>
      <c r="O12" s="121">
        <f>+'C53'!O12+'C62'!O12</f>
        <v>2252</v>
      </c>
      <c r="P12" s="121">
        <f>+'C53'!P12+'C62'!P12</f>
        <v>2139</v>
      </c>
      <c r="Q12" s="121"/>
      <c r="R12" s="121">
        <f>+'C53'!R12+'C62'!R12</f>
        <v>4160</v>
      </c>
      <c r="S12" s="121">
        <f>+'C53'!S12+'C62'!S12</f>
        <v>2101</v>
      </c>
      <c r="T12" s="121">
        <f>+'C53'!T12+'C62'!T12</f>
        <v>2059</v>
      </c>
      <c r="U12" s="121"/>
      <c r="V12" s="121">
        <f>+'C53'!V12+'C62'!V12</f>
        <v>4201</v>
      </c>
      <c r="W12" s="121">
        <f>+'C53'!W12+'C62'!W12</f>
        <v>2122</v>
      </c>
      <c r="X12" s="121">
        <f>+'C53'!X12+'C62'!X12</f>
        <v>2079</v>
      </c>
      <c r="Y12" s="121"/>
      <c r="Z12" s="37">
        <f>+'C53'!Z12+'C62'!Z12</f>
        <v>729</v>
      </c>
      <c r="AA12" s="37">
        <f>+'C53'!AA12+'C62'!AA12</f>
        <v>327</v>
      </c>
      <c r="AB12" s="37">
        <f>+'C53'!AB12+'C62'!AB12</f>
        <v>402</v>
      </c>
    </row>
    <row r="13" spans="1:32" ht="15.95" customHeight="1" x14ac:dyDescent="0.25">
      <c r="A13" s="53" t="s">
        <v>49</v>
      </c>
      <c r="B13" s="121">
        <f>+'C53'!B13+'C62'!B13</f>
        <v>18647</v>
      </c>
      <c r="C13" s="121">
        <f>+'C53'!C13+'C62'!C13</f>
        <v>9173</v>
      </c>
      <c r="D13" s="121">
        <f>+'C53'!D13+'C62'!D13</f>
        <v>9474</v>
      </c>
      <c r="E13" s="121"/>
      <c r="F13" s="121">
        <f>+'C53'!F13+'C62'!F13</f>
        <v>4024</v>
      </c>
      <c r="G13" s="121">
        <f>+'C53'!G13+'C62'!G13</f>
        <v>2038</v>
      </c>
      <c r="H13" s="121">
        <f>+'C53'!H13+'C62'!H13</f>
        <v>1986</v>
      </c>
      <c r="I13" s="121"/>
      <c r="J13" s="121">
        <f>+'C53'!J13+'C62'!J13</f>
        <v>3933</v>
      </c>
      <c r="K13" s="121">
        <f>+'C53'!K13+'C62'!K13</f>
        <v>2015</v>
      </c>
      <c r="L13" s="121">
        <f>+'C53'!L13+'C62'!L13</f>
        <v>1918</v>
      </c>
      <c r="M13" s="121"/>
      <c r="N13" s="121">
        <f>+'C53'!N13+'C62'!N13</f>
        <v>3676</v>
      </c>
      <c r="O13" s="121">
        <f>+'C53'!O13+'C62'!O13</f>
        <v>1784</v>
      </c>
      <c r="P13" s="121">
        <f>+'C53'!P13+'C62'!P13</f>
        <v>1892</v>
      </c>
      <c r="Q13" s="121"/>
      <c r="R13" s="121">
        <f>+'C53'!R13+'C62'!R13</f>
        <v>3290</v>
      </c>
      <c r="S13" s="121">
        <f>+'C53'!S13+'C62'!S13</f>
        <v>1584</v>
      </c>
      <c r="T13" s="121">
        <f>+'C53'!T13+'C62'!T13</f>
        <v>1706</v>
      </c>
      <c r="U13" s="121"/>
      <c r="V13" s="121">
        <f>+'C53'!V13+'C62'!V13</f>
        <v>3127</v>
      </c>
      <c r="W13" s="121">
        <f>+'C53'!W13+'C62'!W13</f>
        <v>1503</v>
      </c>
      <c r="X13" s="121">
        <f>+'C53'!X13+'C62'!X13</f>
        <v>1624</v>
      </c>
      <c r="Y13" s="121"/>
      <c r="Z13" s="37">
        <f>+'C53'!Z13+'C62'!Z13</f>
        <v>597</v>
      </c>
      <c r="AA13" s="37">
        <f>+'C53'!AA13+'C62'!AA13</f>
        <v>249</v>
      </c>
      <c r="AB13" s="37">
        <f>+'C53'!AB13+'C62'!AB13</f>
        <v>348</v>
      </c>
    </row>
    <row r="14" spans="1:32" ht="15.95" customHeight="1" x14ac:dyDescent="0.25">
      <c r="A14" s="53" t="s">
        <v>50</v>
      </c>
      <c r="B14" s="121">
        <f>+'C53'!B14+'C62'!B14</f>
        <v>23661</v>
      </c>
      <c r="C14" s="121">
        <f>+'C53'!C14+'C62'!C14</f>
        <v>11882</v>
      </c>
      <c r="D14" s="121">
        <f>+'C53'!D14+'C62'!D14</f>
        <v>11779</v>
      </c>
      <c r="E14" s="121"/>
      <c r="F14" s="121">
        <f>+'C53'!F14+'C62'!F14</f>
        <v>4559</v>
      </c>
      <c r="G14" s="121">
        <f>+'C53'!G14+'C62'!G14</f>
        <v>2390</v>
      </c>
      <c r="H14" s="121">
        <f>+'C53'!H14+'C62'!H14</f>
        <v>2169</v>
      </c>
      <c r="I14" s="121"/>
      <c r="J14" s="121">
        <f>+'C53'!J14+'C62'!J14</f>
        <v>4807</v>
      </c>
      <c r="K14" s="121">
        <f>+'C53'!K14+'C62'!K14</f>
        <v>2441</v>
      </c>
      <c r="L14" s="121">
        <f>+'C53'!L14+'C62'!L14</f>
        <v>2366</v>
      </c>
      <c r="M14" s="121"/>
      <c r="N14" s="121">
        <f>+'C53'!N14+'C62'!N14</f>
        <v>4264</v>
      </c>
      <c r="O14" s="121">
        <f>+'C53'!O14+'C62'!O14</f>
        <v>2182</v>
      </c>
      <c r="P14" s="121">
        <f>+'C53'!P14+'C62'!P14</f>
        <v>2082</v>
      </c>
      <c r="Q14" s="121"/>
      <c r="R14" s="121">
        <f>+'C53'!R14+'C62'!R14</f>
        <v>4186</v>
      </c>
      <c r="S14" s="121">
        <f>+'C53'!S14+'C62'!S14</f>
        <v>2064</v>
      </c>
      <c r="T14" s="121">
        <f>+'C53'!T14+'C62'!T14</f>
        <v>2122</v>
      </c>
      <c r="U14" s="121"/>
      <c r="V14" s="121">
        <f>+'C53'!V14+'C62'!V14</f>
        <v>4142</v>
      </c>
      <c r="W14" s="121">
        <f>+'C53'!W14+'C62'!W14</f>
        <v>2029</v>
      </c>
      <c r="X14" s="121">
        <f>+'C53'!X14+'C62'!X14</f>
        <v>2113</v>
      </c>
      <c r="Y14" s="121"/>
      <c r="Z14" s="121">
        <f>+'C53'!Z14+'C62'!Z14</f>
        <v>1703</v>
      </c>
      <c r="AA14" s="37">
        <f>+'C53'!AA14+'C62'!AA14</f>
        <v>776</v>
      </c>
      <c r="AB14" s="37">
        <f>+'C53'!AB14+'C62'!AB14</f>
        <v>927</v>
      </c>
    </row>
    <row r="15" spans="1:32" ht="15.95" customHeight="1" x14ac:dyDescent="0.25">
      <c r="A15" s="53" t="s">
        <v>51</v>
      </c>
      <c r="B15" s="121">
        <f>+'C53'!B15+'C62'!B15</f>
        <v>5322</v>
      </c>
      <c r="C15" s="121">
        <f>+'C53'!C15+'C62'!C15</f>
        <v>2782</v>
      </c>
      <c r="D15" s="121">
        <f>+'C53'!D15+'C62'!D15</f>
        <v>2540</v>
      </c>
      <c r="E15" s="121"/>
      <c r="F15" s="37">
        <f>+'C53'!F15+'C62'!F15</f>
        <v>1069</v>
      </c>
      <c r="G15" s="37">
        <f>+'C53'!G15+'C62'!G15</f>
        <v>554</v>
      </c>
      <c r="H15" s="37">
        <f>+'C53'!H15+'C62'!H15</f>
        <v>515</v>
      </c>
      <c r="I15" s="121"/>
      <c r="J15" s="121">
        <f>+'C53'!J15+'C62'!J15</f>
        <v>1000</v>
      </c>
      <c r="K15" s="37">
        <f>+'C53'!K15+'C62'!K15</f>
        <v>531</v>
      </c>
      <c r="L15" s="37">
        <f>+'C53'!L15+'C62'!L15</f>
        <v>469</v>
      </c>
      <c r="M15" s="37"/>
      <c r="N15" s="37">
        <f>+'C53'!N15+'C62'!N15</f>
        <v>992</v>
      </c>
      <c r="O15" s="37">
        <f>+'C53'!O15+'C62'!O15</f>
        <v>508</v>
      </c>
      <c r="P15" s="37">
        <f>+'C53'!P15+'C62'!P15</f>
        <v>484</v>
      </c>
      <c r="Q15" s="37"/>
      <c r="R15" s="37">
        <f>+'C53'!R15+'C62'!R15</f>
        <v>978</v>
      </c>
      <c r="S15" s="37">
        <f>+'C53'!S15+'C62'!S15</f>
        <v>510</v>
      </c>
      <c r="T15" s="37">
        <f>+'C53'!T15+'C62'!T15</f>
        <v>468</v>
      </c>
      <c r="U15" s="37"/>
      <c r="V15" s="37">
        <f>+'C53'!V15+'C62'!V15</f>
        <v>908</v>
      </c>
      <c r="W15" s="37">
        <f>+'C53'!W15+'C62'!W15</f>
        <v>478</v>
      </c>
      <c r="X15" s="37">
        <f>+'C53'!X15+'C62'!X15</f>
        <v>430</v>
      </c>
      <c r="Y15" s="37"/>
      <c r="Z15" s="37">
        <f>+'C53'!Z15+'C62'!Z15</f>
        <v>375</v>
      </c>
      <c r="AA15" s="37">
        <f>+'C53'!AA15+'C62'!AA15</f>
        <v>201</v>
      </c>
      <c r="AB15" s="37">
        <f>+'C53'!AB15+'C62'!AB15</f>
        <v>174</v>
      </c>
    </row>
    <row r="16" spans="1:32" ht="15.95" customHeight="1" x14ac:dyDescent="0.25">
      <c r="A16" s="53" t="s">
        <v>52</v>
      </c>
      <c r="B16" s="121">
        <f>+'C53'!B16+'C62'!B16</f>
        <v>11426</v>
      </c>
      <c r="C16" s="121">
        <f>+'C53'!C16+'C62'!C16</f>
        <v>5762</v>
      </c>
      <c r="D16" s="121">
        <f>+'C53'!D16+'C62'!D16</f>
        <v>5664</v>
      </c>
      <c r="E16" s="121"/>
      <c r="F16" s="121">
        <f>+'C53'!F16+'C62'!F16</f>
        <v>2335</v>
      </c>
      <c r="G16" s="121">
        <f>+'C53'!G16+'C62'!G16</f>
        <v>1147</v>
      </c>
      <c r="H16" s="121">
        <f>+'C53'!H16+'C62'!H16</f>
        <v>1188</v>
      </c>
      <c r="I16" s="121"/>
      <c r="J16" s="121">
        <f>+'C53'!J16+'C62'!J16</f>
        <v>2470</v>
      </c>
      <c r="K16" s="121">
        <f>+'C53'!K16+'C62'!K16</f>
        <v>1256</v>
      </c>
      <c r="L16" s="121">
        <f>+'C53'!L16+'C62'!L16</f>
        <v>1214</v>
      </c>
      <c r="M16" s="121"/>
      <c r="N16" s="121">
        <f>+'C53'!N16+'C62'!N16</f>
        <v>2246</v>
      </c>
      <c r="O16" s="121">
        <f>+'C53'!O16+'C62'!O16</f>
        <v>1112</v>
      </c>
      <c r="P16" s="121">
        <f>+'C53'!P16+'C62'!P16</f>
        <v>1134</v>
      </c>
      <c r="Q16" s="121"/>
      <c r="R16" s="121">
        <f>+'C53'!R16+'C62'!R16</f>
        <v>1996</v>
      </c>
      <c r="S16" s="121">
        <f>+'C53'!S16+'C62'!S16</f>
        <v>1018</v>
      </c>
      <c r="T16" s="121">
        <f>+'C53'!T16+'C62'!T16</f>
        <v>978</v>
      </c>
      <c r="U16" s="121"/>
      <c r="V16" s="121">
        <f>+'C53'!V16+'C62'!V16</f>
        <v>1965</v>
      </c>
      <c r="W16" s="121">
        <f>+'C53'!W16+'C62'!W16</f>
        <v>1002</v>
      </c>
      <c r="X16" s="121">
        <f>+'C53'!X16+'C62'!X16</f>
        <v>963</v>
      </c>
      <c r="Y16" s="121"/>
      <c r="Z16" s="37">
        <f>+'C53'!Z16+'C62'!Z16</f>
        <v>414</v>
      </c>
      <c r="AA16" s="37">
        <f>+'C53'!AA16+'C62'!AA16</f>
        <v>227</v>
      </c>
      <c r="AB16" s="37">
        <f>+'C53'!AB16+'C62'!AB16</f>
        <v>187</v>
      </c>
    </row>
    <row r="17" spans="1:28" ht="15.95" customHeight="1" x14ac:dyDescent="0.25">
      <c r="A17" s="53" t="s">
        <v>53</v>
      </c>
      <c r="B17" s="121">
        <f>+'C53'!B17+'C62'!B17</f>
        <v>2685</v>
      </c>
      <c r="C17" s="121">
        <f>+'C53'!C17+'C62'!C17</f>
        <v>1331</v>
      </c>
      <c r="D17" s="121">
        <f>+'C53'!D17+'C62'!D17</f>
        <v>1354</v>
      </c>
      <c r="E17" s="121"/>
      <c r="F17" s="37">
        <f>+'C53'!F17+'C62'!F17</f>
        <v>512</v>
      </c>
      <c r="G17" s="37">
        <f>+'C53'!G17+'C62'!G17</f>
        <v>252</v>
      </c>
      <c r="H17" s="37">
        <f>+'C53'!H17+'C62'!H17</f>
        <v>260</v>
      </c>
      <c r="I17" s="37"/>
      <c r="J17" s="37">
        <f>+'C53'!J17+'C62'!J17</f>
        <v>505</v>
      </c>
      <c r="K17" s="37">
        <f>+'C53'!K17+'C62'!K17</f>
        <v>294</v>
      </c>
      <c r="L17" s="37">
        <f>+'C53'!L17+'C62'!L17</f>
        <v>211</v>
      </c>
      <c r="M17" s="37"/>
      <c r="N17" s="37">
        <f>+'C53'!N17+'C62'!N17</f>
        <v>532</v>
      </c>
      <c r="O17" s="37">
        <f>+'C53'!O17+'C62'!O17</f>
        <v>270</v>
      </c>
      <c r="P17" s="37">
        <f>+'C53'!P17+'C62'!P17</f>
        <v>262</v>
      </c>
      <c r="Q17" s="37"/>
      <c r="R17" s="37">
        <f>+'C53'!R17+'C62'!R17</f>
        <v>483</v>
      </c>
      <c r="S17" s="37">
        <f>+'C53'!S17+'C62'!S17</f>
        <v>211</v>
      </c>
      <c r="T17" s="37">
        <f>+'C53'!T17+'C62'!T17</f>
        <v>272</v>
      </c>
      <c r="U17" s="37"/>
      <c r="V17" s="37">
        <f>+'C53'!V17+'C62'!V17</f>
        <v>494</v>
      </c>
      <c r="W17" s="37">
        <f>+'C53'!W17+'C62'!W17</f>
        <v>230</v>
      </c>
      <c r="X17" s="37">
        <f>+'C53'!X17+'C62'!X17</f>
        <v>264</v>
      </c>
      <c r="Y17" s="37"/>
      <c r="Z17" s="37">
        <f>+'C53'!Z17+'C62'!Z17</f>
        <v>159</v>
      </c>
      <c r="AA17" s="37">
        <f>+'C53'!AA17+'C62'!AA17</f>
        <v>74</v>
      </c>
      <c r="AB17" s="37">
        <f>+'C53'!AB17+'C62'!AB17</f>
        <v>85</v>
      </c>
    </row>
    <row r="18" spans="1:28" ht="15.95" customHeight="1" x14ac:dyDescent="0.25">
      <c r="A18" s="53" t="s">
        <v>54</v>
      </c>
      <c r="B18" s="121">
        <f>+'C53'!B18+'C62'!B18</f>
        <v>32364</v>
      </c>
      <c r="C18" s="121">
        <f>+'C53'!C18+'C62'!C18</f>
        <v>16247</v>
      </c>
      <c r="D18" s="121">
        <f>+'C53'!D18+'C62'!D18</f>
        <v>16117</v>
      </c>
      <c r="E18" s="121"/>
      <c r="F18" s="121">
        <f>+'C53'!F18+'C62'!F18</f>
        <v>6830</v>
      </c>
      <c r="G18" s="121">
        <f>+'C53'!G18+'C62'!G18</f>
        <v>3456</v>
      </c>
      <c r="H18" s="121">
        <f>+'C53'!H18+'C62'!H18</f>
        <v>3374</v>
      </c>
      <c r="I18" s="121"/>
      <c r="J18" s="121">
        <f>+'C53'!J18+'C62'!J18</f>
        <v>6670</v>
      </c>
      <c r="K18" s="121">
        <f>+'C53'!K18+'C62'!K18</f>
        <v>3401</v>
      </c>
      <c r="L18" s="121">
        <f>+'C53'!L18+'C62'!L18</f>
        <v>3269</v>
      </c>
      <c r="M18" s="121"/>
      <c r="N18" s="121">
        <f>+'C53'!N18+'C62'!N18</f>
        <v>6331</v>
      </c>
      <c r="O18" s="121">
        <f>+'C53'!O18+'C62'!O18</f>
        <v>3181</v>
      </c>
      <c r="P18" s="121">
        <f>+'C53'!P18+'C62'!P18</f>
        <v>3150</v>
      </c>
      <c r="Q18" s="121"/>
      <c r="R18" s="121">
        <f>+'C53'!R18+'C62'!R18</f>
        <v>5657</v>
      </c>
      <c r="S18" s="121">
        <f>+'C53'!S18+'C62'!S18</f>
        <v>2836</v>
      </c>
      <c r="T18" s="121">
        <f>+'C53'!T18+'C62'!T18</f>
        <v>2821</v>
      </c>
      <c r="U18" s="121"/>
      <c r="V18" s="121">
        <f>+'C53'!V18+'C62'!V18</f>
        <v>5425</v>
      </c>
      <c r="W18" s="121">
        <f>+'C53'!W18+'C62'!W18</f>
        <v>2673</v>
      </c>
      <c r="X18" s="121">
        <f>+'C53'!X18+'C62'!X18</f>
        <v>2752</v>
      </c>
      <c r="Y18" s="121"/>
      <c r="Z18" s="121">
        <f>+'C53'!Z18+'C62'!Z18</f>
        <v>1451</v>
      </c>
      <c r="AA18" s="37">
        <f>+'C53'!AA18+'C62'!AA18</f>
        <v>700</v>
      </c>
      <c r="AB18" s="37">
        <f>+'C53'!AB18+'C62'!AB18</f>
        <v>751</v>
      </c>
    </row>
    <row r="19" spans="1:28" ht="15.95" customHeight="1" x14ac:dyDescent="0.25">
      <c r="A19" s="53" t="s">
        <v>55</v>
      </c>
      <c r="B19" s="121">
        <f>+'C53'!B19+'C62'!B19</f>
        <v>14192</v>
      </c>
      <c r="C19" s="121">
        <f>+'C53'!C19+'C62'!C19</f>
        <v>7157</v>
      </c>
      <c r="D19" s="121">
        <f>+'C53'!D19+'C62'!D19</f>
        <v>7035</v>
      </c>
      <c r="E19" s="121"/>
      <c r="F19" s="121">
        <f>+'C53'!F19+'C62'!F19</f>
        <v>3051</v>
      </c>
      <c r="G19" s="121">
        <f>+'C53'!G19+'C62'!G19</f>
        <v>1557</v>
      </c>
      <c r="H19" s="121">
        <f>+'C53'!H19+'C62'!H19</f>
        <v>1494</v>
      </c>
      <c r="I19" s="121"/>
      <c r="J19" s="121">
        <f>+'C53'!J19+'C62'!J19</f>
        <v>3010</v>
      </c>
      <c r="K19" s="121">
        <f>+'C53'!K19+'C62'!K19</f>
        <v>1556</v>
      </c>
      <c r="L19" s="121">
        <f>+'C53'!L19+'C62'!L19</f>
        <v>1454</v>
      </c>
      <c r="M19" s="121"/>
      <c r="N19" s="121">
        <f>+'C53'!N19+'C62'!N19</f>
        <v>2770</v>
      </c>
      <c r="O19" s="121">
        <f>+'C53'!O19+'C62'!O19</f>
        <v>1403</v>
      </c>
      <c r="P19" s="121">
        <f>+'C53'!P19+'C62'!P19</f>
        <v>1367</v>
      </c>
      <c r="Q19" s="121"/>
      <c r="R19" s="121">
        <f>+'C53'!R19+'C62'!R19</f>
        <v>2540</v>
      </c>
      <c r="S19" s="121">
        <f>+'C53'!S19+'C62'!S19</f>
        <v>1263</v>
      </c>
      <c r="T19" s="121">
        <f>+'C53'!T19+'C62'!T19</f>
        <v>1277</v>
      </c>
      <c r="U19" s="121"/>
      <c r="V19" s="121">
        <f>+'C53'!V19+'C62'!V19</f>
        <v>2364</v>
      </c>
      <c r="W19" s="121">
        <f>+'C53'!W19+'C62'!W19</f>
        <v>1151</v>
      </c>
      <c r="X19" s="121">
        <f>+'C53'!X19+'C62'!X19</f>
        <v>1213</v>
      </c>
      <c r="Y19" s="121"/>
      <c r="Z19" s="37">
        <f>+'C53'!Z19+'C62'!Z19</f>
        <v>457</v>
      </c>
      <c r="AA19" s="37">
        <f>+'C53'!AA19+'C62'!AA19</f>
        <v>227</v>
      </c>
      <c r="AB19" s="37">
        <f>+'C53'!AB19+'C62'!AB19</f>
        <v>230</v>
      </c>
    </row>
    <row r="20" spans="1:28" ht="15.95" customHeight="1" x14ac:dyDescent="0.25">
      <c r="A20" s="53" t="s">
        <v>56</v>
      </c>
      <c r="B20" s="121">
        <f>+'C53'!B20+'C62'!B20</f>
        <v>19211</v>
      </c>
      <c r="C20" s="121">
        <f>+'C53'!C20+'C62'!C20</f>
        <v>9615</v>
      </c>
      <c r="D20" s="121">
        <f>+'C53'!D20+'C62'!D20</f>
        <v>9596</v>
      </c>
      <c r="E20" s="121"/>
      <c r="F20" s="121">
        <f>+'C53'!F20+'C62'!F20</f>
        <v>4079</v>
      </c>
      <c r="G20" s="121">
        <f>+'C53'!G20+'C62'!G20</f>
        <v>2077</v>
      </c>
      <c r="H20" s="121">
        <f>+'C53'!H20+'C62'!H20</f>
        <v>2002</v>
      </c>
      <c r="I20" s="121"/>
      <c r="J20" s="121">
        <f>+'C53'!J20+'C62'!J20</f>
        <v>4134</v>
      </c>
      <c r="K20" s="121">
        <f>+'C53'!K20+'C62'!K20</f>
        <v>2127</v>
      </c>
      <c r="L20" s="121">
        <f>+'C53'!L20+'C62'!L20</f>
        <v>2007</v>
      </c>
      <c r="M20" s="121"/>
      <c r="N20" s="121">
        <f>+'C53'!N20+'C62'!N20</f>
        <v>3663</v>
      </c>
      <c r="O20" s="121">
        <f>+'C53'!O20+'C62'!O20</f>
        <v>1804</v>
      </c>
      <c r="P20" s="121">
        <f>+'C53'!P20+'C62'!P20</f>
        <v>1859</v>
      </c>
      <c r="Q20" s="121"/>
      <c r="R20" s="121">
        <f>+'C53'!R20+'C62'!R20</f>
        <v>3408</v>
      </c>
      <c r="S20" s="121">
        <f>+'C53'!S20+'C62'!S20</f>
        <v>1650</v>
      </c>
      <c r="T20" s="121">
        <f>+'C53'!T20+'C62'!T20</f>
        <v>1758</v>
      </c>
      <c r="U20" s="121"/>
      <c r="V20" s="121">
        <f>+'C53'!V20+'C62'!V20</f>
        <v>2991</v>
      </c>
      <c r="W20" s="121">
        <f>+'C53'!W20+'C62'!W20</f>
        <v>1518</v>
      </c>
      <c r="X20" s="121">
        <f>+'C53'!X20+'C62'!X20</f>
        <v>1473</v>
      </c>
      <c r="Y20" s="121"/>
      <c r="Z20" s="37">
        <f>+'C53'!Z20+'C62'!Z20</f>
        <v>936</v>
      </c>
      <c r="AA20" s="37">
        <f>+'C53'!AA20+'C62'!AA20</f>
        <v>439</v>
      </c>
      <c r="AB20" s="37">
        <f>+'C53'!AB20+'C62'!AB20</f>
        <v>497</v>
      </c>
    </row>
    <row r="21" spans="1:28" ht="15.95" customHeight="1" x14ac:dyDescent="0.25">
      <c r="A21" s="53" t="s">
        <v>57</v>
      </c>
      <c r="B21" s="121">
        <f>+'C53'!B21+'C62'!B21</f>
        <v>5882</v>
      </c>
      <c r="C21" s="121">
        <f>+'C53'!C21+'C62'!C21</f>
        <v>2897</v>
      </c>
      <c r="D21" s="121">
        <f>+'C53'!D21+'C62'!D21</f>
        <v>2985</v>
      </c>
      <c r="E21" s="121"/>
      <c r="F21" s="121">
        <f>+'C53'!F21+'C62'!F21</f>
        <v>1358</v>
      </c>
      <c r="G21" s="37">
        <f>+'C53'!G21+'C62'!G21</f>
        <v>667</v>
      </c>
      <c r="H21" s="37">
        <f>+'C53'!H21+'C62'!H21</f>
        <v>691</v>
      </c>
      <c r="I21" s="121"/>
      <c r="J21" s="121">
        <f>+'C53'!J21+'C62'!J21</f>
        <v>1268</v>
      </c>
      <c r="K21" s="37">
        <f>+'C53'!K21+'C62'!K21</f>
        <v>650</v>
      </c>
      <c r="L21" s="37">
        <f>+'C53'!L21+'C62'!L21</f>
        <v>618</v>
      </c>
      <c r="M21" s="121"/>
      <c r="N21" s="121">
        <f>+'C53'!N21+'C62'!N21</f>
        <v>1133</v>
      </c>
      <c r="O21" s="37">
        <f>+'C53'!O21+'C62'!O21</f>
        <v>553</v>
      </c>
      <c r="P21" s="37">
        <f>+'C53'!P21+'C62'!P21</f>
        <v>580</v>
      </c>
      <c r="Q21" s="121"/>
      <c r="R21" s="37">
        <f>+'C53'!R21+'C62'!R21</f>
        <v>964</v>
      </c>
      <c r="S21" s="37">
        <f>+'C53'!S21+'C62'!S21</f>
        <v>471</v>
      </c>
      <c r="T21" s="37">
        <f>+'C53'!T21+'C62'!T21</f>
        <v>493</v>
      </c>
      <c r="U21" s="37"/>
      <c r="V21" s="37">
        <f>+'C53'!V21+'C62'!V21</f>
        <v>974</v>
      </c>
      <c r="W21" s="37">
        <f>+'C53'!W21+'C62'!W21</f>
        <v>472</v>
      </c>
      <c r="X21" s="37">
        <f>+'C53'!X21+'C62'!X21</f>
        <v>502</v>
      </c>
      <c r="Y21" s="37"/>
      <c r="Z21" s="37">
        <f>+'C53'!Z21+'C62'!Z21</f>
        <v>185</v>
      </c>
      <c r="AA21" s="37">
        <f>+'C53'!AA21+'C62'!AA21</f>
        <v>84</v>
      </c>
      <c r="AB21" s="37">
        <f>+'C53'!AB21+'C62'!AB21</f>
        <v>101</v>
      </c>
    </row>
    <row r="22" spans="1:28" ht="15.95" customHeight="1" x14ac:dyDescent="0.25">
      <c r="A22" s="56" t="s">
        <v>58</v>
      </c>
      <c r="B22" s="121">
        <f>+'C53'!B22+'C62'!B22</f>
        <v>28983</v>
      </c>
      <c r="C22" s="121">
        <f>+'C53'!C22+'C62'!C22</f>
        <v>14761</v>
      </c>
      <c r="D22" s="121">
        <f>+'C53'!D22+'C62'!D22</f>
        <v>14222</v>
      </c>
      <c r="E22" s="121"/>
      <c r="F22" s="121">
        <f>+'C53'!F22+'C62'!F22</f>
        <v>5789</v>
      </c>
      <c r="G22" s="121">
        <f>+'C53'!G22+'C62'!G22</f>
        <v>2919</v>
      </c>
      <c r="H22" s="121">
        <f>+'C53'!H22+'C62'!H22</f>
        <v>2870</v>
      </c>
      <c r="I22" s="121"/>
      <c r="J22" s="121">
        <f>+'C53'!J22+'C62'!J22</f>
        <v>6073</v>
      </c>
      <c r="K22" s="121">
        <f>+'C53'!K22+'C62'!K22</f>
        <v>3171</v>
      </c>
      <c r="L22" s="121">
        <f>+'C53'!L22+'C62'!L22</f>
        <v>2902</v>
      </c>
      <c r="M22" s="121"/>
      <c r="N22" s="121">
        <f>+'C53'!N22+'C62'!N22</f>
        <v>5528</v>
      </c>
      <c r="O22" s="121">
        <f>+'C53'!O22+'C62'!O22</f>
        <v>2839</v>
      </c>
      <c r="P22" s="121">
        <f>+'C53'!P22+'C62'!P22</f>
        <v>2689</v>
      </c>
      <c r="Q22" s="121"/>
      <c r="R22" s="121">
        <f>+'C53'!R22+'C62'!R22</f>
        <v>5309</v>
      </c>
      <c r="S22" s="121">
        <f>+'C53'!S22+'C62'!S22</f>
        <v>2740</v>
      </c>
      <c r="T22" s="121">
        <f>+'C53'!T22+'C62'!T22</f>
        <v>2569</v>
      </c>
      <c r="U22" s="121"/>
      <c r="V22" s="121">
        <f>+'C53'!V22+'C62'!V22</f>
        <v>5104</v>
      </c>
      <c r="W22" s="121">
        <f>+'C53'!W22+'C62'!W22</f>
        <v>2523</v>
      </c>
      <c r="X22" s="121">
        <f>+'C53'!X22+'C62'!X22</f>
        <v>2581</v>
      </c>
      <c r="Y22" s="121"/>
      <c r="Z22" s="121">
        <f>+'C53'!Z22+'C62'!Z22</f>
        <v>1180</v>
      </c>
      <c r="AA22" s="37">
        <f>+'C53'!AA22+'C62'!AA22</f>
        <v>569</v>
      </c>
      <c r="AB22" s="37">
        <f>+'C53'!AB22+'C62'!AB22</f>
        <v>611</v>
      </c>
    </row>
    <row r="23" spans="1:28" ht="15.95" customHeight="1" x14ac:dyDescent="0.25">
      <c r="A23" s="53" t="s">
        <v>59</v>
      </c>
      <c r="B23" s="121">
        <f>+'C53'!B23+'C62'!B23</f>
        <v>7133</v>
      </c>
      <c r="C23" s="121">
        <f>+'C53'!C23+'C62'!C23</f>
        <v>3656</v>
      </c>
      <c r="D23" s="121">
        <f>+'C53'!D23+'C62'!D23</f>
        <v>3477</v>
      </c>
      <c r="E23" s="121"/>
      <c r="F23" s="121">
        <f>+'C53'!F23+'C62'!F23</f>
        <v>1561</v>
      </c>
      <c r="G23" s="37">
        <f>+'C53'!G23+'C62'!G23</f>
        <v>801</v>
      </c>
      <c r="H23" s="37">
        <f>+'C53'!H23+'C62'!H23</f>
        <v>760</v>
      </c>
      <c r="I23" s="121"/>
      <c r="J23" s="121">
        <f>+'C53'!J23+'C62'!J23</f>
        <v>1575</v>
      </c>
      <c r="K23" s="37">
        <f>+'C53'!K23+'C62'!K23</f>
        <v>763</v>
      </c>
      <c r="L23" s="37">
        <f>+'C53'!L23+'C62'!L23</f>
        <v>812</v>
      </c>
      <c r="M23" s="121"/>
      <c r="N23" s="121">
        <f>+'C53'!N23+'C62'!N23</f>
        <v>1352</v>
      </c>
      <c r="O23" s="37">
        <f>+'C53'!O23+'C62'!O23</f>
        <v>715</v>
      </c>
      <c r="P23" s="37">
        <f>+'C53'!P23+'C62'!P23</f>
        <v>637</v>
      </c>
      <c r="Q23" s="121"/>
      <c r="R23" s="121">
        <f>+'C53'!R23+'C62'!R23</f>
        <v>1317</v>
      </c>
      <c r="S23" s="37">
        <f>+'C53'!S23+'C62'!S23</f>
        <v>693</v>
      </c>
      <c r="T23" s="37">
        <f>+'C53'!T23+'C62'!T23</f>
        <v>624</v>
      </c>
      <c r="U23" s="121"/>
      <c r="V23" s="121">
        <f>+'C53'!V23+'C62'!V23</f>
        <v>1211</v>
      </c>
      <c r="W23" s="37">
        <f>+'C53'!W23+'C62'!W23</f>
        <v>631</v>
      </c>
      <c r="X23" s="37">
        <f>+'C53'!X23+'C62'!X23</f>
        <v>580</v>
      </c>
      <c r="Y23" s="121"/>
      <c r="Z23" s="37">
        <f>+'C53'!Z23+'C62'!Z23</f>
        <v>117</v>
      </c>
      <c r="AA23" s="37">
        <f>+'C53'!AA23+'C62'!AA23</f>
        <v>53</v>
      </c>
      <c r="AB23" s="37">
        <f>+'C53'!AB23+'C62'!AB23</f>
        <v>64</v>
      </c>
    </row>
    <row r="24" spans="1:28" ht="15.95" customHeight="1" x14ac:dyDescent="0.25">
      <c r="A24" s="53" t="s">
        <v>60</v>
      </c>
      <c r="B24" s="121">
        <f>+'C53'!B24+'C62'!B24</f>
        <v>29474</v>
      </c>
      <c r="C24" s="121">
        <f>+'C53'!C24+'C62'!C24</f>
        <v>14784</v>
      </c>
      <c r="D24" s="121">
        <f>+'C53'!D24+'C62'!D24</f>
        <v>14690</v>
      </c>
      <c r="E24" s="121"/>
      <c r="F24" s="121">
        <f>+'C53'!F24+'C62'!F24</f>
        <v>5608</v>
      </c>
      <c r="G24" s="121">
        <f>+'C53'!G24+'C62'!G24</f>
        <v>2812</v>
      </c>
      <c r="H24" s="121">
        <f>+'C53'!H24+'C62'!H24</f>
        <v>2796</v>
      </c>
      <c r="I24" s="121"/>
      <c r="J24" s="121">
        <f>+'C53'!J24+'C62'!J24</f>
        <v>5849</v>
      </c>
      <c r="K24" s="121">
        <f>+'C53'!K24+'C62'!K24</f>
        <v>2977</v>
      </c>
      <c r="L24" s="121">
        <f>+'C53'!L24+'C62'!L24</f>
        <v>2872</v>
      </c>
      <c r="M24" s="121"/>
      <c r="N24" s="121">
        <f>+'C53'!N24+'C62'!N24</f>
        <v>5707</v>
      </c>
      <c r="O24" s="121">
        <f>+'C53'!O24+'C62'!O24</f>
        <v>2917</v>
      </c>
      <c r="P24" s="121">
        <f>+'C53'!P24+'C62'!P24</f>
        <v>2790</v>
      </c>
      <c r="Q24" s="121"/>
      <c r="R24" s="121">
        <f>+'C53'!R24+'C62'!R24</f>
        <v>5533</v>
      </c>
      <c r="S24" s="121">
        <f>+'C53'!S24+'C62'!S24</f>
        <v>2761</v>
      </c>
      <c r="T24" s="121">
        <f>+'C53'!T24+'C62'!T24</f>
        <v>2772</v>
      </c>
      <c r="U24" s="121"/>
      <c r="V24" s="121">
        <f>+'C53'!V24+'C62'!V24</f>
        <v>5309</v>
      </c>
      <c r="W24" s="121">
        <f>+'C53'!W24+'C62'!W24</f>
        <v>2652</v>
      </c>
      <c r="X24" s="121">
        <f>+'C53'!X24+'C62'!X24</f>
        <v>2657</v>
      </c>
      <c r="Y24" s="121"/>
      <c r="Z24" s="121">
        <f>+'C53'!Z24+'C62'!Z24</f>
        <v>1468</v>
      </c>
      <c r="AA24" s="37">
        <f>+'C53'!AA24+'C62'!AA24</f>
        <v>665</v>
      </c>
      <c r="AB24" s="37">
        <f>+'C53'!AB24+'C62'!AB24</f>
        <v>803</v>
      </c>
    </row>
    <row r="25" spans="1:28" ht="15.95" customHeight="1" x14ac:dyDescent="0.25">
      <c r="A25" s="53" t="s">
        <v>61</v>
      </c>
      <c r="B25" s="121">
        <f>+'C53'!B25+'C62'!B25</f>
        <v>5259</v>
      </c>
      <c r="C25" s="121">
        <f>+'C53'!C25+'C62'!C25</f>
        <v>2570</v>
      </c>
      <c r="D25" s="121">
        <f>+'C53'!D25+'C62'!D25</f>
        <v>2689</v>
      </c>
      <c r="E25" s="121"/>
      <c r="F25" s="121">
        <f>+'C53'!F25+'C62'!F25</f>
        <v>1234</v>
      </c>
      <c r="G25" s="37">
        <f>+'C53'!G25+'C62'!G25</f>
        <v>582</v>
      </c>
      <c r="H25" s="37">
        <f>+'C53'!H25+'C62'!H25</f>
        <v>652</v>
      </c>
      <c r="I25" s="121"/>
      <c r="J25" s="121">
        <f>+'C53'!J25+'C62'!J25</f>
        <v>1228</v>
      </c>
      <c r="K25" s="37">
        <f>+'C53'!K25+'C62'!K25</f>
        <v>602</v>
      </c>
      <c r="L25" s="37">
        <f>+'C53'!L25+'C62'!L25</f>
        <v>626</v>
      </c>
      <c r="M25" s="121"/>
      <c r="N25" s="121">
        <f>+'C53'!N25+'C62'!N25</f>
        <v>1030</v>
      </c>
      <c r="O25" s="37">
        <f>+'C53'!O25+'C62'!O25</f>
        <v>507</v>
      </c>
      <c r="P25" s="37">
        <f>+'C53'!P25+'C62'!P25</f>
        <v>523</v>
      </c>
      <c r="Q25" s="121"/>
      <c r="R25" s="37">
        <f>+'C53'!R25+'C62'!R25</f>
        <v>904</v>
      </c>
      <c r="S25" s="37">
        <f>+'C53'!S25+'C62'!S25</f>
        <v>443</v>
      </c>
      <c r="T25" s="37">
        <f>+'C53'!T25+'C62'!T25</f>
        <v>461</v>
      </c>
      <c r="U25" s="121"/>
      <c r="V25" s="37">
        <f>+'C53'!V25+'C62'!V25</f>
        <v>766</v>
      </c>
      <c r="W25" s="37">
        <f>+'C53'!W25+'C62'!W25</f>
        <v>382</v>
      </c>
      <c r="X25" s="37">
        <f>+'C53'!X25+'C62'!X25</f>
        <v>384</v>
      </c>
      <c r="Y25" s="37"/>
      <c r="Z25" s="37">
        <f>+'C53'!Z25+'C62'!Z25</f>
        <v>97</v>
      </c>
      <c r="AA25" s="37">
        <f>+'C53'!AA25+'C62'!AA25</f>
        <v>54</v>
      </c>
      <c r="AB25" s="37">
        <f>+'C53'!AB25+'C62'!AB25</f>
        <v>43</v>
      </c>
    </row>
    <row r="26" spans="1:28" ht="15.95" customHeight="1" x14ac:dyDescent="0.25">
      <c r="A26" s="53" t="s">
        <v>62</v>
      </c>
      <c r="B26" s="121">
        <f>+'C53'!B26+'C62'!B26</f>
        <v>9970</v>
      </c>
      <c r="C26" s="121">
        <f>+'C53'!C26+'C62'!C26</f>
        <v>4919</v>
      </c>
      <c r="D26" s="121">
        <f>+'C53'!D26+'C62'!D26</f>
        <v>5051</v>
      </c>
      <c r="E26" s="121"/>
      <c r="F26" s="121">
        <f>+'C53'!F26+'C62'!F26</f>
        <v>2274</v>
      </c>
      <c r="G26" s="121">
        <f>+'C53'!G26+'C62'!G26</f>
        <v>1110</v>
      </c>
      <c r="H26" s="37">
        <f>+'C53'!H26+'C62'!H26</f>
        <v>1164</v>
      </c>
      <c r="I26" s="121"/>
      <c r="J26" s="121">
        <f>+'C53'!J26+'C62'!J26</f>
        <v>2194</v>
      </c>
      <c r="K26" s="121">
        <f>+'C53'!K26+'C62'!K26</f>
        <v>1099</v>
      </c>
      <c r="L26" s="121">
        <f>+'C53'!L26+'C62'!L26</f>
        <v>1095</v>
      </c>
      <c r="M26" s="121"/>
      <c r="N26" s="121">
        <f>+'C53'!N26+'C62'!N26</f>
        <v>1858</v>
      </c>
      <c r="O26" s="37">
        <f>+'C53'!O26+'C62'!O26</f>
        <v>916</v>
      </c>
      <c r="P26" s="37">
        <f>+'C53'!P26+'C62'!P26</f>
        <v>942</v>
      </c>
      <c r="Q26" s="121"/>
      <c r="R26" s="121">
        <f>+'C53'!R26+'C62'!R26</f>
        <v>1694</v>
      </c>
      <c r="S26" s="37">
        <f>+'C53'!S26+'C62'!S26</f>
        <v>821</v>
      </c>
      <c r="T26" s="37">
        <f>+'C53'!T26+'C62'!T26</f>
        <v>873</v>
      </c>
      <c r="U26" s="121"/>
      <c r="V26" s="121">
        <f>+'C53'!V26+'C62'!V26</f>
        <v>1626</v>
      </c>
      <c r="W26" s="37">
        <f>+'C53'!W26+'C62'!W26</f>
        <v>808</v>
      </c>
      <c r="X26" s="37">
        <f>+'C53'!X26+'C62'!X26</f>
        <v>818</v>
      </c>
      <c r="Y26" s="37"/>
      <c r="Z26" s="37">
        <f>+'C53'!Z26+'C62'!Z26</f>
        <v>324</v>
      </c>
      <c r="AA26" s="37">
        <f>+'C53'!AA26+'C62'!AA26</f>
        <v>165</v>
      </c>
      <c r="AB26" s="37">
        <f>+'C53'!AB26+'C62'!AB26</f>
        <v>159</v>
      </c>
    </row>
    <row r="27" spans="1:28" ht="15.95" customHeight="1" x14ac:dyDescent="0.25">
      <c r="A27" s="53" t="s">
        <v>63</v>
      </c>
      <c r="B27" s="121">
        <f>+'C53'!B27+'C62'!B27</f>
        <v>5865</v>
      </c>
      <c r="C27" s="121">
        <f>+'C53'!C27+'C62'!C27</f>
        <v>2982</v>
      </c>
      <c r="D27" s="121">
        <f>+'C53'!D27+'C62'!D27</f>
        <v>2883</v>
      </c>
      <c r="E27" s="121"/>
      <c r="F27" s="121">
        <f>+'C53'!F27+'C62'!F27</f>
        <v>1186</v>
      </c>
      <c r="G27" s="37">
        <f>+'C53'!G27+'C62'!G27</f>
        <v>598</v>
      </c>
      <c r="H27" s="37">
        <f>+'C53'!H27+'C62'!H27</f>
        <v>588</v>
      </c>
      <c r="I27" s="121"/>
      <c r="J27" s="121">
        <f>+'C53'!J27+'C62'!J27</f>
        <v>1140</v>
      </c>
      <c r="K27" s="37">
        <f>+'C53'!K27+'C62'!K27</f>
        <v>588</v>
      </c>
      <c r="L27" s="37">
        <f>+'C53'!L27+'C62'!L27</f>
        <v>552</v>
      </c>
      <c r="M27" s="121"/>
      <c r="N27" s="121">
        <f>+'C53'!N27+'C62'!N27</f>
        <v>1099</v>
      </c>
      <c r="O27" s="37">
        <f>+'C53'!O27+'C62'!O27</f>
        <v>565</v>
      </c>
      <c r="P27" s="37">
        <f>+'C53'!P27+'C62'!P27</f>
        <v>534</v>
      </c>
      <c r="Q27" s="121"/>
      <c r="R27" s="121">
        <f>+'C53'!R27+'C62'!R27</f>
        <v>1071</v>
      </c>
      <c r="S27" s="37">
        <f>+'C53'!S27+'C62'!S27</f>
        <v>532</v>
      </c>
      <c r="T27" s="37">
        <f>+'C53'!T27+'C62'!T27</f>
        <v>539</v>
      </c>
      <c r="U27" s="121"/>
      <c r="V27" s="37">
        <f>+'C53'!V27+'C62'!V27</f>
        <v>987</v>
      </c>
      <c r="W27" s="37">
        <f>+'C53'!W27+'C62'!W27</f>
        <v>503</v>
      </c>
      <c r="X27" s="37">
        <f>+'C53'!X27+'C62'!X27</f>
        <v>484</v>
      </c>
      <c r="Y27" s="121"/>
      <c r="Z27" s="37">
        <f>+'C53'!Z27+'C62'!Z27</f>
        <v>382</v>
      </c>
      <c r="AA27" s="37">
        <f>+'C53'!AA27+'C62'!AA27</f>
        <v>196</v>
      </c>
      <c r="AB27" s="37">
        <f>+'C53'!AB27+'C62'!AB27</f>
        <v>186</v>
      </c>
    </row>
    <row r="28" spans="1:28" ht="15.95" customHeight="1" x14ac:dyDescent="0.25">
      <c r="A28" s="53" t="s">
        <v>64</v>
      </c>
      <c r="B28" s="121">
        <f>+'C53'!B28+'C62'!B28</f>
        <v>8176</v>
      </c>
      <c r="C28" s="121">
        <f>+'C53'!C28+'C62'!C28</f>
        <v>4131</v>
      </c>
      <c r="D28" s="121">
        <f>+'C53'!D28+'C62'!D28</f>
        <v>4045</v>
      </c>
      <c r="E28" s="121"/>
      <c r="F28" s="121">
        <f>+'C53'!F28+'C62'!F28</f>
        <v>1778</v>
      </c>
      <c r="G28" s="37">
        <f>+'C53'!G28+'C62'!G28</f>
        <v>886</v>
      </c>
      <c r="H28" s="37">
        <f>+'C53'!H28+'C62'!H28</f>
        <v>892</v>
      </c>
      <c r="I28" s="121"/>
      <c r="J28" s="121">
        <f>+'C53'!J28+'C62'!J28</f>
        <v>1765</v>
      </c>
      <c r="K28" s="37">
        <f>+'C53'!K28+'C62'!K28</f>
        <v>901</v>
      </c>
      <c r="L28" s="37">
        <f>+'C53'!L28+'C62'!L28</f>
        <v>864</v>
      </c>
      <c r="M28" s="121"/>
      <c r="N28" s="121">
        <f>+'C53'!N28+'C62'!N28</f>
        <v>1549</v>
      </c>
      <c r="O28" s="37">
        <f>+'C53'!O28+'C62'!O28</f>
        <v>792</v>
      </c>
      <c r="P28" s="37">
        <f>+'C53'!P28+'C62'!P28</f>
        <v>757</v>
      </c>
      <c r="Q28" s="121"/>
      <c r="R28" s="121">
        <f>+'C53'!R28+'C62'!R28</f>
        <v>1380</v>
      </c>
      <c r="S28" s="37">
        <f>+'C53'!S28+'C62'!S28</f>
        <v>695</v>
      </c>
      <c r="T28" s="37">
        <f>+'C53'!T28+'C62'!T28</f>
        <v>685</v>
      </c>
      <c r="U28" s="121"/>
      <c r="V28" s="121">
        <f>+'C53'!V28+'C62'!V28</f>
        <v>1286</v>
      </c>
      <c r="W28" s="37">
        <f>+'C53'!W28+'C62'!W28</f>
        <v>648</v>
      </c>
      <c r="X28" s="37">
        <f>+'C53'!X28+'C62'!X28</f>
        <v>638</v>
      </c>
      <c r="Y28" s="121"/>
      <c r="Z28" s="37">
        <f>+'C53'!Z28+'C62'!Z28</f>
        <v>418</v>
      </c>
      <c r="AA28" s="37">
        <f>+'C53'!AA28+'C62'!AA28</f>
        <v>209</v>
      </c>
      <c r="AB28" s="37">
        <f>+'C53'!AB28+'C62'!AB28</f>
        <v>209</v>
      </c>
    </row>
    <row r="29" spans="1:28" ht="15.95" customHeight="1" x14ac:dyDescent="0.25">
      <c r="A29" s="53" t="s">
        <v>65</v>
      </c>
      <c r="B29" s="121">
        <f>+'C53'!B29+'C62'!B29</f>
        <v>4970</v>
      </c>
      <c r="C29" s="121">
        <f>+'C53'!C29+'C62'!C29</f>
        <v>2517</v>
      </c>
      <c r="D29" s="121">
        <f>+'C53'!D29+'C62'!D29</f>
        <v>2453</v>
      </c>
      <c r="E29" s="121"/>
      <c r="F29" s="121">
        <f>+'C53'!F29+'C62'!F29</f>
        <v>1088</v>
      </c>
      <c r="G29" s="37">
        <f>+'C53'!G29+'C62'!G29</f>
        <v>560</v>
      </c>
      <c r="H29" s="37">
        <f>+'C53'!H29+'C62'!H29</f>
        <v>528</v>
      </c>
      <c r="I29" s="121"/>
      <c r="J29" s="121">
        <f>+'C53'!J29+'C62'!J29</f>
        <v>1085</v>
      </c>
      <c r="K29" s="37">
        <f>+'C53'!K29+'C62'!K29</f>
        <v>571</v>
      </c>
      <c r="L29" s="37">
        <f>+'C53'!L29+'C62'!L29</f>
        <v>514</v>
      </c>
      <c r="M29" s="121"/>
      <c r="N29" s="37">
        <f>+'C53'!N29+'C62'!N29</f>
        <v>962</v>
      </c>
      <c r="O29" s="37">
        <f>+'C53'!O29+'C62'!O29</f>
        <v>484</v>
      </c>
      <c r="P29" s="37">
        <f>+'C53'!P29+'C62'!P29</f>
        <v>478</v>
      </c>
      <c r="Q29" s="37"/>
      <c r="R29" s="37">
        <f>+'C53'!R29+'C62'!R29</f>
        <v>836</v>
      </c>
      <c r="S29" s="37">
        <f>+'C53'!S29+'C62'!S29</f>
        <v>419</v>
      </c>
      <c r="T29" s="37">
        <f>+'C53'!T29+'C62'!T29</f>
        <v>417</v>
      </c>
      <c r="U29" s="37"/>
      <c r="V29" s="37">
        <f>+'C53'!V29+'C62'!V29</f>
        <v>792</v>
      </c>
      <c r="W29" s="37">
        <f>+'C53'!W29+'C62'!W29</f>
        <v>377</v>
      </c>
      <c r="X29" s="37">
        <f>+'C53'!X29+'C62'!X29</f>
        <v>415</v>
      </c>
      <c r="Y29" s="37"/>
      <c r="Z29" s="37">
        <f>+'C53'!Z29+'C62'!Z29</f>
        <v>207</v>
      </c>
      <c r="AA29" s="37">
        <f>+'C53'!AA29+'C62'!AA29</f>
        <v>106</v>
      </c>
      <c r="AB29" s="37">
        <f>+'C53'!AB29+'C62'!AB29</f>
        <v>101</v>
      </c>
    </row>
    <row r="30" spans="1:28" ht="15.95" customHeight="1" x14ac:dyDescent="0.25">
      <c r="A30" s="53" t="s">
        <v>66</v>
      </c>
      <c r="B30" s="121">
        <f>+'C53'!B30+'C62'!B30</f>
        <v>11137</v>
      </c>
      <c r="C30" s="121">
        <f>+'C53'!C30+'C62'!C30</f>
        <v>5689</v>
      </c>
      <c r="D30" s="121">
        <f>+'C53'!D30+'C62'!D30</f>
        <v>5448</v>
      </c>
      <c r="E30" s="121"/>
      <c r="F30" s="121">
        <f>+'C53'!F30+'C62'!F30</f>
        <v>2496</v>
      </c>
      <c r="G30" s="121">
        <f>+'C53'!G30+'C62'!G30</f>
        <v>1264</v>
      </c>
      <c r="H30" s="121">
        <f>+'C53'!H30+'C62'!H30</f>
        <v>1232</v>
      </c>
      <c r="I30" s="121"/>
      <c r="J30" s="121">
        <f>+'C53'!J30+'C62'!J30</f>
        <v>2282</v>
      </c>
      <c r="K30" s="121">
        <f>+'C53'!K30+'C62'!K30</f>
        <v>1198</v>
      </c>
      <c r="L30" s="121">
        <f>+'C53'!L30+'C62'!L30</f>
        <v>1084</v>
      </c>
      <c r="M30" s="121"/>
      <c r="N30" s="121">
        <f>+'C53'!N30+'C62'!N30</f>
        <v>2090</v>
      </c>
      <c r="O30" s="121">
        <f>+'C53'!O30+'C62'!O30</f>
        <v>1059</v>
      </c>
      <c r="P30" s="121">
        <f>+'C53'!P30+'C62'!P30</f>
        <v>1031</v>
      </c>
      <c r="Q30" s="121"/>
      <c r="R30" s="121">
        <f>+'C53'!R30+'C62'!R30</f>
        <v>2035</v>
      </c>
      <c r="S30" s="121">
        <f>+'C53'!S30+'C62'!S30</f>
        <v>1010</v>
      </c>
      <c r="T30" s="121">
        <f>+'C53'!T30+'C62'!T30</f>
        <v>1025</v>
      </c>
      <c r="U30" s="121"/>
      <c r="V30" s="121">
        <f>+'C53'!V30+'C62'!V30</f>
        <v>1971</v>
      </c>
      <c r="W30" s="121">
        <f>+'C53'!W30+'C62'!W30</f>
        <v>1018</v>
      </c>
      <c r="X30" s="37">
        <f>+'C53'!X30+'C62'!X30</f>
        <v>953</v>
      </c>
      <c r="Y30" s="121"/>
      <c r="Z30" s="37">
        <f>+'C53'!Z30+'C62'!Z30</f>
        <v>263</v>
      </c>
      <c r="AA30" s="37">
        <f>+'C53'!AA30+'C62'!AA30</f>
        <v>140</v>
      </c>
      <c r="AB30" s="37">
        <f>+'C53'!AB30+'C62'!AB30</f>
        <v>123</v>
      </c>
    </row>
    <row r="31" spans="1:28" ht="15.95" customHeight="1" x14ac:dyDescent="0.25">
      <c r="A31" s="53" t="s">
        <v>67</v>
      </c>
      <c r="B31" s="121">
        <f>+'C53'!B31+'C62'!B31</f>
        <v>10646</v>
      </c>
      <c r="C31" s="121">
        <f>+'C53'!C31+'C62'!C31</f>
        <v>5255</v>
      </c>
      <c r="D31" s="121">
        <f>+'C53'!D31+'C62'!D31</f>
        <v>5391</v>
      </c>
      <c r="E31" s="121"/>
      <c r="F31" s="121">
        <f>+'C53'!F31+'C62'!F31</f>
        <v>2338</v>
      </c>
      <c r="G31" s="121">
        <f>+'C53'!G31+'C62'!G31</f>
        <v>1171</v>
      </c>
      <c r="H31" s="121">
        <f>+'C53'!H31+'C62'!H31</f>
        <v>1167</v>
      </c>
      <c r="I31" s="121"/>
      <c r="J31" s="121">
        <f>+'C53'!J31+'C62'!J31</f>
        <v>2168</v>
      </c>
      <c r="K31" s="121">
        <f>+'C53'!K31+'C62'!K31</f>
        <v>1094</v>
      </c>
      <c r="L31" s="121">
        <f>+'C53'!L31+'C62'!L31</f>
        <v>1074</v>
      </c>
      <c r="M31" s="121"/>
      <c r="N31" s="121">
        <f>+'C53'!N31+'C62'!N31</f>
        <v>2076</v>
      </c>
      <c r="O31" s="121">
        <f>+'C53'!O31+'C62'!O31</f>
        <v>972</v>
      </c>
      <c r="P31" s="121">
        <f>+'C53'!P31+'C62'!P31</f>
        <v>1104</v>
      </c>
      <c r="Q31" s="121"/>
      <c r="R31" s="121">
        <f>+'C53'!R31+'C62'!R31</f>
        <v>1857</v>
      </c>
      <c r="S31" s="37">
        <f>+'C53'!S31+'C62'!S31</f>
        <v>947</v>
      </c>
      <c r="T31" s="37">
        <f>+'C53'!T31+'C62'!T31</f>
        <v>910</v>
      </c>
      <c r="U31" s="121"/>
      <c r="V31" s="121">
        <f>+'C53'!V31+'C62'!V31</f>
        <v>1611</v>
      </c>
      <c r="W31" s="37">
        <f>+'C53'!W31+'C62'!W31</f>
        <v>781</v>
      </c>
      <c r="X31" s="37">
        <f>+'C53'!X31+'C62'!X31</f>
        <v>830</v>
      </c>
      <c r="Y31" s="37"/>
      <c r="Z31" s="37">
        <f>+'C53'!Z31+'C62'!Z31</f>
        <v>596</v>
      </c>
      <c r="AA31" s="37">
        <f>+'C53'!AA31+'C62'!AA31</f>
        <v>290</v>
      </c>
      <c r="AB31" s="37">
        <f>+'C53'!AB31+'C62'!AB31</f>
        <v>306</v>
      </c>
    </row>
    <row r="32" spans="1:28" ht="15.95" customHeight="1" x14ac:dyDescent="0.25">
      <c r="A32" s="53" t="s">
        <v>68</v>
      </c>
      <c r="B32" s="121">
        <f>+'C53'!B32+'C62'!B32</f>
        <v>5711</v>
      </c>
      <c r="C32" s="121">
        <f>+'C53'!C32+'C62'!C32</f>
        <v>2948</v>
      </c>
      <c r="D32" s="121">
        <f>+'C53'!D32+'C62'!D32</f>
        <v>2763</v>
      </c>
      <c r="E32" s="121"/>
      <c r="F32" s="121">
        <f>+'C53'!F32+'C62'!F32</f>
        <v>1258</v>
      </c>
      <c r="G32" s="37">
        <f>+'C53'!G32+'C62'!G32</f>
        <v>665</v>
      </c>
      <c r="H32" s="37">
        <f>+'C53'!H32+'C62'!H32</f>
        <v>593</v>
      </c>
      <c r="I32" s="121"/>
      <c r="J32" s="121">
        <f>+'C53'!J32+'C62'!J32</f>
        <v>1283</v>
      </c>
      <c r="K32" s="37">
        <f>+'C53'!K32+'C62'!K32</f>
        <v>672</v>
      </c>
      <c r="L32" s="37">
        <f>+'C53'!L32+'C62'!L32</f>
        <v>611</v>
      </c>
      <c r="M32" s="121"/>
      <c r="N32" s="121">
        <f>+'C53'!N32+'C62'!N32</f>
        <v>1094</v>
      </c>
      <c r="O32" s="37">
        <f>+'C53'!O32+'C62'!O32</f>
        <v>560</v>
      </c>
      <c r="P32" s="37">
        <f>+'C53'!P32+'C62'!P32</f>
        <v>534</v>
      </c>
      <c r="Q32" s="121"/>
      <c r="R32" s="37">
        <f>+'C53'!R32+'C62'!R32</f>
        <v>929</v>
      </c>
      <c r="S32" s="37">
        <f>+'C53'!S32+'C62'!S32</f>
        <v>470</v>
      </c>
      <c r="T32" s="37">
        <f>+'C53'!T32+'C62'!T32</f>
        <v>459</v>
      </c>
      <c r="U32" s="121"/>
      <c r="V32" s="37">
        <f>+'C53'!V32+'C62'!V32</f>
        <v>716</v>
      </c>
      <c r="W32" s="37">
        <f>+'C53'!W32+'C62'!W32</f>
        <v>359</v>
      </c>
      <c r="X32" s="37">
        <f>+'C53'!X32+'C62'!X32</f>
        <v>357</v>
      </c>
      <c r="Y32" s="37"/>
      <c r="Z32" s="37">
        <f>+'C53'!Z32+'C62'!Z32</f>
        <v>431</v>
      </c>
      <c r="AA32" s="37">
        <f>+'C53'!AA32+'C62'!AA32</f>
        <v>222</v>
      </c>
      <c r="AB32" s="37">
        <f>+'C53'!AB32+'C62'!AB32</f>
        <v>209</v>
      </c>
    </row>
    <row r="33" spans="1:28" ht="15.95" customHeight="1" x14ac:dyDescent="0.25">
      <c r="A33" s="53" t="s">
        <v>479</v>
      </c>
      <c r="B33" s="121">
        <f>+'C53'!B33+'C62'!B33</f>
        <v>6106</v>
      </c>
      <c r="C33" s="121">
        <f>+'C53'!C33+'C62'!C33</f>
        <v>3066</v>
      </c>
      <c r="D33" s="121">
        <f>+'C53'!D33+'C62'!D33</f>
        <v>3040</v>
      </c>
      <c r="E33" s="121"/>
      <c r="F33" s="121">
        <f>+'C53'!F33+'C62'!F33</f>
        <v>1363</v>
      </c>
      <c r="G33" s="37">
        <f>+'C53'!G33+'C62'!G33</f>
        <v>670</v>
      </c>
      <c r="H33" s="37">
        <f>+'C53'!H33+'C62'!H33</f>
        <v>693</v>
      </c>
      <c r="I33" s="121"/>
      <c r="J33" s="121">
        <f>+'C53'!J33+'C62'!J33</f>
        <v>1309</v>
      </c>
      <c r="K33" s="37">
        <f>+'C53'!K33+'C62'!K33</f>
        <v>678</v>
      </c>
      <c r="L33" s="37">
        <f>+'C53'!L33+'C62'!L33</f>
        <v>631</v>
      </c>
      <c r="M33" s="121"/>
      <c r="N33" s="121">
        <f>+'C53'!N33+'C62'!N33</f>
        <v>1211</v>
      </c>
      <c r="O33" s="37">
        <f>+'C53'!O33+'C62'!O33</f>
        <v>620</v>
      </c>
      <c r="P33" s="37">
        <f>+'C53'!P33+'C62'!P33</f>
        <v>591</v>
      </c>
      <c r="Q33" s="121"/>
      <c r="R33" s="121">
        <f>+'C53'!R33+'C62'!R33</f>
        <v>1134</v>
      </c>
      <c r="S33" s="37">
        <f>+'C53'!S33+'C62'!S33</f>
        <v>567</v>
      </c>
      <c r="T33" s="37">
        <f>+'C53'!T33+'C62'!T33</f>
        <v>567</v>
      </c>
      <c r="U33" s="121"/>
      <c r="V33" s="37">
        <f>+'C53'!V33+'C62'!V33</f>
        <v>915</v>
      </c>
      <c r="W33" s="37">
        <f>+'C53'!W33+'C62'!W33</f>
        <v>441</v>
      </c>
      <c r="X33" s="37">
        <f>+'C53'!X33+'C62'!X33</f>
        <v>474</v>
      </c>
      <c r="Y33" s="37"/>
      <c r="Z33" s="37">
        <f>+'C53'!Z33+'C62'!Z33</f>
        <v>174</v>
      </c>
      <c r="AA33" s="37">
        <f>+'C53'!AA33+'C62'!AA33</f>
        <v>90</v>
      </c>
      <c r="AB33" s="37">
        <f>+'C53'!AB33+'C62'!AB33</f>
        <v>84</v>
      </c>
    </row>
    <row r="34" spans="1:28" ht="15.95" customHeight="1" x14ac:dyDescent="0.25">
      <c r="A34" s="53" t="s">
        <v>69</v>
      </c>
      <c r="B34" s="121">
        <f>+'C53'!B34+'C62'!B34</f>
        <v>2441</v>
      </c>
      <c r="C34" s="121">
        <f>+'C53'!C34+'C62'!C34</f>
        <v>1295</v>
      </c>
      <c r="D34" s="121">
        <f>+'C53'!D34+'C62'!D34</f>
        <v>1146</v>
      </c>
      <c r="E34" s="121"/>
      <c r="F34" s="37">
        <f>+'C53'!F34+'C62'!F34</f>
        <v>529</v>
      </c>
      <c r="G34" s="37">
        <f>+'C53'!G34+'C62'!G34</f>
        <v>276</v>
      </c>
      <c r="H34" s="37">
        <f>+'C53'!H34+'C62'!H34</f>
        <v>253</v>
      </c>
      <c r="I34" s="37"/>
      <c r="J34" s="37">
        <f>+'C53'!J34+'C62'!J34</f>
        <v>539</v>
      </c>
      <c r="K34" s="37">
        <f>+'C53'!K34+'C62'!K34</f>
        <v>302</v>
      </c>
      <c r="L34" s="37">
        <f>+'C53'!L34+'C62'!L34</f>
        <v>237</v>
      </c>
      <c r="M34" s="37"/>
      <c r="N34" s="37">
        <f>+'C53'!N34+'C62'!N34</f>
        <v>431</v>
      </c>
      <c r="O34" s="37">
        <f>+'C53'!O34+'C62'!O34</f>
        <v>221</v>
      </c>
      <c r="P34" s="37">
        <f>+'C53'!P34+'C62'!P34</f>
        <v>210</v>
      </c>
      <c r="Q34" s="37"/>
      <c r="R34" s="37">
        <f>+'C53'!R34+'C62'!R34</f>
        <v>441</v>
      </c>
      <c r="S34" s="37">
        <f>+'C53'!S34+'C62'!S34</f>
        <v>251</v>
      </c>
      <c r="T34" s="37">
        <f>+'C53'!T34+'C62'!T34</f>
        <v>190</v>
      </c>
      <c r="U34" s="37"/>
      <c r="V34" s="37">
        <f>+'C53'!V34+'C62'!V34</f>
        <v>363</v>
      </c>
      <c r="W34" s="37">
        <f>+'C53'!W34+'C62'!W34</f>
        <v>182</v>
      </c>
      <c r="X34" s="37">
        <f>+'C53'!X34+'C62'!X34</f>
        <v>181</v>
      </c>
      <c r="Y34" s="37"/>
      <c r="Z34" s="37">
        <f>+'C53'!Z34+'C62'!Z34</f>
        <v>138</v>
      </c>
      <c r="AA34" s="37">
        <f>+'C53'!AA34+'C62'!AA34</f>
        <v>63</v>
      </c>
      <c r="AB34" s="37">
        <f>+'C53'!AB34+'C62'!AB34</f>
        <v>75</v>
      </c>
    </row>
    <row r="35" spans="1:28" ht="15.95" customHeight="1" x14ac:dyDescent="0.25">
      <c r="A35" s="53" t="s">
        <v>70</v>
      </c>
      <c r="B35" s="121">
        <f>+'C53'!B35+'C62'!B35</f>
        <v>17078</v>
      </c>
      <c r="C35" s="121">
        <f>+'C53'!C35+'C62'!C35</f>
        <v>8547</v>
      </c>
      <c r="D35" s="121">
        <f>+'C53'!D35+'C62'!D35</f>
        <v>8531</v>
      </c>
      <c r="E35" s="121"/>
      <c r="F35" s="121">
        <f>+'C53'!F35+'C62'!F35</f>
        <v>3793</v>
      </c>
      <c r="G35" s="121">
        <f>+'C53'!G35+'C62'!G35</f>
        <v>1960</v>
      </c>
      <c r="H35" s="121">
        <f>+'C53'!H35+'C62'!H35</f>
        <v>1833</v>
      </c>
      <c r="I35" s="121"/>
      <c r="J35" s="121">
        <f>+'C53'!J35+'C62'!J35</f>
        <v>3687</v>
      </c>
      <c r="K35" s="121">
        <f>+'C53'!K35+'C62'!K35</f>
        <v>1874</v>
      </c>
      <c r="L35" s="121">
        <f>+'C53'!L35+'C62'!L35</f>
        <v>1813</v>
      </c>
      <c r="M35" s="121"/>
      <c r="N35" s="121">
        <f>+'C53'!N35+'C62'!N35</f>
        <v>3290</v>
      </c>
      <c r="O35" s="121">
        <f>+'C53'!O35+'C62'!O35</f>
        <v>1654</v>
      </c>
      <c r="P35" s="121">
        <f>+'C53'!P35+'C62'!P35</f>
        <v>1636</v>
      </c>
      <c r="Q35" s="121"/>
      <c r="R35" s="121">
        <f>+'C53'!R35+'C62'!R35</f>
        <v>2956</v>
      </c>
      <c r="S35" s="121">
        <f>+'C53'!S35+'C62'!S35</f>
        <v>1425</v>
      </c>
      <c r="T35" s="121">
        <f>+'C53'!T35+'C62'!T35</f>
        <v>1531</v>
      </c>
      <c r="U35" s="121"/>
      <c r="V35" s="121">
        <f>+'C53'!V35+'C62'!V35</f>
        <v>2781</v>
      </c>
      <c r="W35" s="121">
        <f>+'C53'!W35+'C62'!W35</f>
        <v>1357</v>
      </c>
      <c r="X35" s="121">
        <f>+'C53'!X35+'C62'!X35</f>
        <v>1424</v>
      </c>
      <c r="Y35" s="121"/>
      <c r="Z35" s="37">
        <f>+'C53'!Z35+'C62'!Z35</f>
        <v>571</v>
      </c>
      <c r="AA35" s="37">
        <f>+'C53'!AA35+'C62'!AA35</f>
        <v>277</v>
      </c>
      <c r="AB35" s="37">
        <f>+'C53'!AB35+'C62'!AB35</f>
        <v>294</v>
      </c>
    </row>
    <row r="36" spans="1:28" ht="15.95" customHeight="1" x14ac:dyDescent="0.25">
      <c r="A36" s="53" t="s">
        <v>71</v>
      </c>
      <c r="B36" s="121">
        <f>+'C53'!B36+'C62'!B36</f>
        <v>14911</v>
      </c>
      <c r="C36" s="121">
        <f>+'C53'!C36+'C62'!C36</f>
        <v>7433</v>
      </c>
      <c r="D36" s="121">
        <f>+'C53'!D36+'C62'!D36</f>
        <v>7478</v>
      </c>
      <c r="E36" s="121"/>
      <c r="F36" s="121">
        <f>+'C53'!F36+'C62'!F36</f>
        <v>3386</v>
      </c>
      <c r="G36" s="121">
        <f>+'C53'!G36+'C62'!G36</f>
        <v>1714</v>
      </c>
      <c r="H36" s="121">
        <f>+'C53'!H36+'C62'!H36</f>
        <v>1672</v>
      </c>
      <c r="I36" s="121"/>
      <c r="J36" s="121">
        <f>+'C53'!J36+'C62'!J36</f>
        <v>3250</v>
      </c>
      <c r="K36" s="121">
        <f>+'C53'!K36+'C62'!K36</f>
        <v>1655</v>
      </c>
      <c r="L36" s="121">
        <f>+'C53'!L36+'C62'!L36</f>
        <v>1595</v>
      </c>
      <c r="M36" s="121"/>
      <c r="N36" s="121">
        <f>+'C53'!N36+'C62'!N36</f>
        <v>2792</v>
      </c>
      <c r="O36" s="121">
        <f>+'C53'!O36+'C62'!O36</f>
        <v>1383</v>
      </c>
      <c r="P36" s="121">
        <f>+'C53'!P36+'C62'!P36</f>
        <v>1409</v>
      </c>
      <c r="Q36" s="121"/>
      <c r="R36" s="121">
        <f>+'C53'!R36+'C62'!R36</f>
        <v>2527</v>
      </c>
      <c r="S36" s="121">
        <f>+'C53'!S36+'C62'!S36</f>
        <v>1223</v>
      </c>
      <c r="T36" s="121">
        <f>+'C53'!T36+'C62'!T36</f>
        <v>1304</v>
      </c>
      <c r="U36" s="121"/>
      <c r="V36" s="121">
        <f>+'C53'!V36+'C62'!V36</f>
        <v>2402</v>
      </c>
      <c r="W36" s="121">
        <f>+'C53'!W36+'C62'!W36</f>
        <v>1180</v>
      </c>
      <c r="X36" s="121">
        <f>+'C53'!X36+'C62'!X36</f>
        <v>1222</v>
      </c>
      <c r="Y36" s="121"/>
      <c r="Z36" s="37">
        <f>+'C53'!Z36+'C62'!Z36</f>
        <v>554</v>
      </c>
      <c r="AA36" s="37">
        <f>+'C53'!AA36+'C62'!AA36</f>
        <v>278</v>
      </c>
      <c r="AB36" s="37">
        <f>+'C53'!AB36+'C62'!AB36</f>
        <v>276</v>
      </c>
    </row>
    <row r="37" spans="1:28" ht="15.95" customHeight="1" thickBot="1" x14ac:dyDescent="0.3">
      <c r="A37" s="49" t="s">
        <v>72</v>
      </c>
      <c r="B37" s="121">
        <f>+'C53'!B37+'C62'!B37</f>
        <v>2844</v>
      </c>
      <c r="C37" s="121">
        <f>+'C53'!C37+'C62'!C37</f>
        <v>1432</v>
      </c>
      <c r="D37" s="121">
        <f>+'C53'!D37+'C62'!D37</f>
        <v>1412</v>
      </c>
      <c r="E37" s="121"/>
      <c r="F37" s="37">
        <f>+'C53'!F37+'C62'!F37</f>
        <v>652</v>
      </c>
      <c r="G37" s="37">
        <f>+'C53'!G37+'C62'!G37</f>
        <v>309</v>
      </c>
      <c r="H37" s="37">
        <f>+'C53'!H37+'C62'!H37</f>
        <v>343</v>
      </c>
      <c r="I37" s="37"/>
      <c r="J37" s="37">
        <f>+'C53'!J37+'C62'!J37</f>
        <v>675</v>
      </c>
      <c r="K37" s="37">
        <f>+'C53'!K37+'C62'!K37</f>
        <v>352</v>
      </c>
      <c r="L37" s="37">
        <f>+'C53'!L37+'C62'!L37</f>
        <v>323</v>
      </c>
      <c r="M37" s="37"/>
      <c r="N37" s="37">
        <f>+'C53'!N37+'C62'!N37</f>
        <v>532</v>
      </c>
      <c r="O37" s="37">
        <f>+'C53'!O37+'C62'!O37</f>
        <v>265</v>
      </c>
      <c r="P37" s="37">
        <f>+'C53'!P37+'C62'!P37</f>
        <v>267</v>
      </c>
      <c r="Q37" s="37"/>
      <c r="R37" s="37">
        <f>+'C53'!R37+'C62'!R37</f>
        <v>495</v>
      </c>
      <c r="S37" s="37">
        <f>+'C53'!S37+'C62'!S37</f>
        <v>264</v>
      </c>
      <c r="T37" s="37">
        <f>+'C53'!T37+'C62'!T37</f>
        <v>231</v>
      </c>
      <c r="U37" s="37"/>
      <c r="V37" s="37">
        <f>+'C53'!V37+'C62'!V37</f>
        <v>343</v>
      </c>
      <c r="W37" s="37">
        <f>+'C53'!W37+'C62'!W37</f>
        <v>165</v>
      </c>
      <c r="X37" s="37">
        <f>+'C53'!X37+'C62'!X37</f>
        <v>178</v>
      </c>
      <c r="Y37" s="37"/>
      <c r="Z37" s="37">
        <f>+'C53'!Z37+'C62'!Z37</f>
        <v>147</v>
      </c>
      <c r="AA37" s="37">
        <f>+'C53'!AA37+'C62'!AA37</f>
        <v>77</v>
      </c>
      <c r="AB37" s="37">
        <f>+'C53'!AB37+'C62'!AB37</f>
        <v>70</v>
      </c>
    </row>
    <row r="38" spans="1:28" ht="15" customHeight="1" x14ac:dyDescent="0.25">
      <c r="A38" s="257" t="s">
        <v>574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572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575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39:AB39"/>
    <mergeCell ref="A40:AB40"/>
    <mergeCell ref="AC2:AD3"/>
    <mergeCell ref="A4:AB4"/>
    <mergeCell ref="A38:AB38"/>
    <mergeCell ref="A1:AB1"/>
    <mergeCell ref="A7:A8"/>
    <mergeCell ref="B7:D7"/>
    <mergeCell ref="F7:H7"/>
    <mergeCell ref="J7:L7"/>
    <mergeCell ref="N7:P7"/>
    <mergeCell ref="R7:T7"/>
    <mergeCell ref="V7:X7"/>
    <mergeCell ref="Z7:AB7"/>
    <mergeCell ref="A5:AB5"/>
    <mergeCell ref="A2:AB2"/>
    <mergeCell ref="A3:AB3"/>
  </mergeCells>
  <hyperlinks>
    <hyperlink ref="AC2" r:id="rId1" location="INDICE!A1"/>
    <hyperlink ref="AC2:AD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65" orientation="landscape" r:id="rId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219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98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263496</v>
      </c>
      <c r="C9" s="120">
        <f>+G9+K9+O9+S9+W9+AA9</f>
        <v>126653</v>
      </c>
      <c r="D9" s="120">
        <f>+H9+L9+P9+T9+X9+AB9</f>
        <v>136843</v>
      </c>
      <c r="E9" s="120"/>
      <c r="F9" s="120">
        <f>SUM(F11:F37)</f>
        <v>53127</v>
      </c>
      <c r="G9" s="120">
        <f>SUM(G11:G37)</f>
        <v>25980</v>
      </c>
      <c r="H9" s="120">
        <f>SUM(H11:H37)</f>
        <v>27147</v>
      </c>
      <c r="I9" s="120"/>
      <c r="J9" s="120">
        <f>SUM(J11:J37)</f>
        <v>50754</v>
      </c>
      <c r="K9" s="120">
        <f>SUM(K11:K37)</f>
        <v>24826</v>
      </c>
      <c r="L9" s="120">
        <f>SUM(L11:L37)</f>
        <v>25928</v>
      </c>
      <c r="M9" s="120"/>
      <c r="N9" s="120">
        <f>SUM(N11:N37)</f>
        <v>52634</v>
      </c>
      <c r="O9" s="120">
        <f>SUM(O11:O37)</f>
        <v>25414</v>
      </c>
      <c r="P9" s="120">
        <f>SUM(P11:P37)</f>
        <v>27220</v>
      </c>
      <c r="Q9" s="120"/>
      <c r="R9" s="120">
        <f>SUM(R11:R37)</f>
        <v>44932</v>
      </c>
      <c r="S9" s="120">
        <f>SUM(S11:S37)</f>
        <v>21049</v>
      </c>
      <c r="T9" s="120">
        <f>SUM(T11:T37)</f>
        <v>23883</v>
      </c>
      <c r="U9" s="120"/>
      <c r="V9" s="120">
        <f>SUM(V11:V37)</f>
        <v>47972</v>
      </c>
      <c r="W9" s="120">
        <f>SUM(W11:W37)</f>
        <v>22741</v>
      </c>
      <c r="X9" s="120">
        <f>SUM(X11:X37)</f>
        <v>25231</v>
      </c>
      <c r="Y9" s="120"/>
      <c r="Z9" s="120">
        <f>SUM(Z11:Z37)</f>
        <v>14077</v>
      </c>
      <c r="AA9" s="120">
        <f>SUM(AA11:AA37)</f>
        <v>6643</v>
      </c>
      <c r="AB9" s="120">
        <f>SUM(AB11:AB37)</f>
        <v>7434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f>+'C54'!B11+'C63'!B11</f>
        <v>13875</v>
      </c>
      <c r="C11" s="121">
        <f>+'C54'!C11+'C63'!C11</f>
        <v>6824</v>
      </c>
      <c r="D11" s="121">
        <f>+'C54'!D11+'C63'!D11</f>
        <v>7051</v>
      </c>
      <c r="E11" s="121"/>
      <c r="F11" s="121">
        <f>+'C54'!F11+'C63'!F11</f>
        <v>2617</v>
      </c>
      <c r="G11" s="121">
        <f>+'C54'!G11+'C63'!G11</f>
        <v>1336</v>
      </c>
      <c r="H11" s="121">
        <f>+'C54'!H11+'C63'!H11</f>
        <v>1281</v>
      </c>
      <c r="I11" s="121"/>
      <c r="J11" s="121">
        <f>+'C54'!J11+'C63'!J11</f>
        <v>2342</v>
      </c>
      <c r="K11" s="121">
        <f>+'C54'!K11+'C63'!K11</f>
        <v>1167</v>
      </c>
      <c r="L11" s="121">
        <f>+'C54'!L11+'C63'!L11</f>
        <v>1175</v>
      </c>
      <c r="M11" s="121"/>
      <c r="N11" s="121">
        <f>+'C54'!N11+'C63'!N11</f>
        <v>2579</v>
      </c>
      <c r="O11" s="121">
        <f>+'C54'!O11+'C63'!O11</f>
        <v>1247</v>
      </c>
      <c r="P11" s="121">
        <f>+'C54'!P11+'C63'!P11</f>
        <v>1332</v>
      </c>
      <c r="Q11" s="121"/>
      <c r="R11" s="121">
        <f>+'C54'!R11+'C63'!R11</f>
        <v>2449</v>
      </c>
      <c r="S11" s="121">
        <f>+'C54'!S11+'C63'!S11</f>
        <v>1189</v>
      </c>
      <c r="T11" s="121">
        <f>+'C54'!T11+'C63'!T11</f>
        <v>1260</v>
      </c>
      <c r="U11" s="121"/>
      <c r="V11" s="121">
        <f>+'C54'!V11+'C63'!V11</f>
        <v>2995</v>
      </c>
      <c r="W11" s="121">
        <f>+'C54'!W11+'C63'!W11</f>
        <v>1466</v>
      </c>
      <c r="X11" s="121">
        <f>+'C54'!X11+'C63'!X11</f>
        <v>1529</v>
      </c>
      <c r="Y11" s="121"/>
      <c r="Z11" s="37">
        <f>+'C54'!Z11+'C63'!Z11</f>
        <v>893</v>
      </c>
      <c r="AA11" s="37">
        <f>+'C54'!AA11+'C63'!AA11</f>
        <v>419</v>
      </c>
      <c r="AB11" s="37">
        <f>+'C54'!AB11+'C63'!AB11</f>
        <v>474</v>
      </c>
    </row>
    <row r="12" spans="1:32" ht="15.95" customHeight="1" x14ac:dyDescent="0.25">
      <c r="A12" s="53" t="s">
        <v>48</v>
      </c>
      <c r="B12" s="121">
        <f>+'C54'!B12+'C63'!B12</f>
        <v>16527</v>
      </c>
      <c r="C12" s="121">
        <f>+'C54'!C12+'C63'!C12</f>
        <v>8095</v>
      </c>
      <c r="D12" s="121">
        <f>+'C54'!D12+'C63'!D12</f>
        <v>8432</v>
      </c>
      <c r="E12" s="121"/>
      <c r="F12" s="121">
        <f>+'C54'!F12+'C63'!F12</f>
        <v>3249</v>
      </c>
      <c r="G12" s="121">
        <f>+'C54'!G12+'C63'!G12</f>
        <v>1594</v>
      </c>
      <c r="H12" s="121">
        <f>+'C54'!H12+'C63'!H12</f>
        <v>1655</v>
      </c>
      <c r="I12" s="121"/>
      <c r="J12" s="121">
        <f>+'C54'!J12+'C63'!J12</f>
        <v>3150</v>
      </c>
      <c r="K12" s="121">
        <f>+'C54'!K12+'C63'!K12</f>
        <v>1591</v>
      </c>
      <c r="L12" s="121">
        <f>+'C54'!L12+'C63'!L12</f>
        <v>1559</v>
      </c>
      <c r="M12" s="121"/>
      <c r="N12" s="121">
        <f>+'C54'!N12+'C63'!N12</f>
        <v>3274</v>
      </c>
      <c r="O12" s="121">
        <f>+'C54'!O12+'C63'!O12</f>
        <v>1640</v>
      </c>
      <c r="P12" s="121">
        <f>+'C54'!P12+'C63'!P12</f>
        <v>1634</v>
      </c>
      <c r="Q12" s="121"/>
      <c r="R12" s="121">
        <f>+'C54'!R12+'C63'!R12</f>
        <v>2820</v>
      </c>
      <c r="S12" s="121">
        <f>+'C54'!S12+'C63'!S12</f>
        <v>1342</v>
      </c>
      <c r="T12" s="121">
        <f>+'C54'!T12+'C63'!T12</f>
        <v>1478</v>
      </c>
      <c r="U12" s="121"/>
      <c r="V12" s="121">
        <f>+'C54'!V12+'C63'!V12</f>
        <v>3361</v>
      </c>
      <c r="W12" s="121">
        <f>+'C54'!W12+'C63'!W12</f>
        <v>1630</v>
      </c>
      <c r="X12" s="121">
        <f>+'C54'!X12+'C63'!X12</f>
        <v>1731</v>
      </c>
      <c r="Y12" s="121"/>
      <c r="Z12" s="37">
        <f>+'C54'!Z12+'C63'!Z12</f>
        <v>673</v>
      </c>
      <c r="AA12" s="37">
        <f>+'C54'!AA12+'C63'!AA12</f>
        <v>298</v>
      </c>
      <c r="AB12" s="37">
        <f>+'C54'!AB12+'C63'!AB12</f>
        <v>375</v>
      </c>
    </row>
    <row r="13" spans="1:32" ht="15.95" customHeight="1" x14ac:dyDescent="0.25">
      <c r="A13" s="53" t="s">
        <v>49</v>
      </c>
      <c r="B13" s="121">
        <f>+'C54'!B13+'C63'!B13</f>
        <v>12903</v>
      </c>
      <c r="C13" s="121">
        <f>+'C54'!C13+'C63'!C13</f>
        <v>6069</v>
      </c>
      <c r="D13" s="121">
        <f>+'C54'!D13+'C63'!D13</f>
        <v>6834</v>
      </c>
      <c r="E13" s="121"/>
      <c r="F13" s="121">
        <f>+'C54'!F13+'C63'!F13</f>
        <v>2640</v>
      </c>
      <c r="G13" s="121">
        <f>+'C54'!G13+'C63'!G13</f>
        <v>1270</v>
      </c>
      <c r="H13" s="121">
        <f>+'C54'!H13+'C63'!H13</f>
        <v>1370</v>
      </c>
      <c r="I13" s="121"/>
      <c r="J13" s="121">
        <f>+'C54'!J13+'C63'!J13</f>
        <v>2431</v>
      </c>
      <c r="K13" s="121">
        <f>+'C54'!K13+'C63'!K13</f>
        <v>1187</v>
      </c>
      <c r="L13" s="121">
        <f>+'C54'!L13+'C63'!L13</f>
        <v>1244</v>
      </c>
      <c r="M13" s="121"/>
      <c r="N13" s="121">
        <f>+'C54'!N13+'C63'!N13</f>
        <v>2845</v>
      </c>
      <c r="O13" s="121">
        <f>+'C54'!O13+'C63'!O13</f>
        <v>1334</v>
      </c>
      <c r="P13" s="121">
        <f>+'C54'!P13+'C63'!P13</f>
        <v>1511</v>
      </c>
      <c r="Q13" s="121"/>
      <c r="R13" s="121">
        <f>+'C54'!R13+'C63'!R13</f>
        <v>2092</v>
      </c>
      <c r="S13" s="37">
        <f>+'C54'!S13+'C63'!S13</f>
        <v>968</v>
      </c>
      <c r="T13" s="121">
        <f>+'C54'!T13+'C63'!T13</f>
        <v>1124</v>
      </c>
      <c r="U13" s="121"/>
      <c r="V13" s="121">
        <f>+'C54'!V13+'C63'!V13</f>
        <v>2405</v>
      </c>
      <c r="W13" s="121">
        <f>+'C54'!W13+'C63'!W13</f>
        <v>1124</v>
      </c>
      <c r="X13" s="121">
        <f>+'C54'!X13+'C63'!X13</f>
        <v>1281</v>
      </c>
      <c r="Y13" s="121"/>
      <c r="Z13" s="37">
        <f>+'C54'!Z13+'C63'!Z13</f>
        <v>490</v>
      </c>
      <c r="AA13" s="37">
        <f>+'C54'!AA13+'C63'!AA13</f>
        <v>186</v>
      </c>
      <c r="AB13" s="37">
        <f>+'C54'!AB13+'C63'!AB13</f>
        <v>304</v>
      </c>
    </row>
    <row r="14" spans="1:32" ht="15.95" customHeight="1" x14ac:dyDescent="0.25">
      <c r="A14" s="53" t="s">
        <v>50</v>
      </c>
      <c r="B14" s="121">
        <f>+'C54'!B14+'C63'!B14</f>
        <v>16902</v>
      </c>
      <c r="C14" s="121">
        <f>+'C54'!C14+'C63'!C14</f>
        <v>7946</v>
      </c>
      <c r="D14" s="121">
        <f>+'C54'!D14+'C63'!D14</f>
        <v>8956</v>
      </c>
      <c r="E14" s="121"/>
      <c r="F14" s="121">
        <f>+'C54'!F14+'C63'!F14</f>
        <v>3336</v>
      </c>
      <c r="G14" s="121">
        <f>+'C54'!G14+'C63'!G14</f>
        <v>1712</v>
      </c>
      <c r="H14" s="121">
        <f>+'C54'!H14+'C63'!H14</f>
        <v>1624</v>
      </c>
      <c r="I14" s="121"/>
      <c r="J14" s="121">
        <f>+'C54'!J14+'C63'!J14</f>
        <v>2991</v>
      </c>
      <c r="K14" s="121">
        <f>+'C54'!K14+'C63'!K14</f>
        <v>1412</v>
      </c>
      <c r="L14" s="121">
        <f>+'C54'!L14+'C63'!L14</f>
        <v>1579</v>
      </c>
      <c r="M14" s="121"/>
      <c r="N14" s="121">
        <f>+'C54'!N14+'C63'!N14</f>
        <v>3094</v>
      </c>
      <c r="O14" s="121">
        <f>+'C54'!O14+'C63'!O14</f>
        <v>1494</v>
      </c>
      <c r="P14" s="121">
        <f>+'C54'!P14+'C63'!P14</f>
        <v>1600</v>
      </c>
      <c r="Q14" s="121"/>
      <c r="R14" s="121">
        <f>+'C54'!R14+'C63'!R14</f>
        <v>2797</v>
      </c>
      <c r="S14" s="121">
        <f>+'C54'!S14+'C63'!S14</f>
        <v>1249</v>
      </c>
      <c r="T14" s="121">
        <f>+'C54'!T14+'C63'!T14</f>
        <v>1548</v>
      </c>
      <c r="U14" s="121"/>
      <c r="V14" s="121">
        <f>+'C54'!V14+'C63'!V14</f>
        <v>3127</v>
      </c>
      <c r="W14" s="121">
        <f>+'C54'!W14+'C63'!W14</f>
        <v>1392</v>
      </c>
      <c r="X14" s="121">
        <f>+'C54'!X14+'C63'!X14</f>
        <v>1735</v>
      </c>
      <c r="Y14" s="121"/>
      <c r="Z14" s="121">
        <f>+'C54'!Z14+'C63'!Z14</f>
        <v>1557</v>
      </c>
      <c r="AA14" s="37">
        <f>+'C54'!AA14+'C63'!AA14</f>
        <v>687</v>
      </c>
      <c r="AB14" s="121">
        <f>+'C54'!AB14+'C63'!AB14</f>
        <v>870</v>
      </c>
    </row>
    <row r="15" spans="1:32" ht="15.95" customHeight="1" x14ac:dyDescent="0.25">
      <c r="A15" s="53" t="s">
        <v>51</v>
      </c>
      <c r="B15" s="121">
        <f>+'C54'!B15+'C63'!B15</f>
        <v>4601</v>
      </c>
      <c r="C15" s="121">
        <f>+'C54'!C15+'C63'!C15</f>
        <v>2332</v>
      </c>
      <c r="D15" s="121">
        <f>+'C54'!D15+'C63'!D15</f>
        <v>2269</v>
      </c>
      <c r="E15" s="121"/>
      <c r="F15" s="37">
        <f>+'C54'!F15+'C63'!F15</f>
        <v>893</v>
      </c>
      <c r="G15" s="37">
        <f>+'C54'!G15+'C63'!G15</f>
        <v>461</v>
      </c>
      <c r="H15" s="37">
        <f>+'C54'!H15+'C63'!H15</f>
        <v>432</v>
      </c>
      <c r="I15" s="121"/>
      <c r="J15" s="37">
        <f>+'C54'!J15+'C63'!J15</f>
        <v>769</v>
      </c>
      <c r="K15" s="37">
        <f>+'C54'!K15+'C63'!K15</f>
        <v>377</v>
      </c>
      <c r="L15" s="37">
        <f>+'C54'!L15+'C63'!L15</f>
        <v>392</v>
      </c>
      <c r="M15" s="121"/>
      <c r="N15" s="37">
        <f>+'C54'!N15+'C63'!N15</f>
        <v>913</v>
      </c>
      <c r="O15" s="37">
        <f>+'C54'!O15+'C63'!O15</f>
        <v>449</v>
      </c>
      <c r="P15" s="37">
        <f>+'C54'!P15+'C63'!P15</f>
        <v>464</v>
      </c>
      <c r="Q15" s="121"/>
      <c r="R15" s="37">
        <f>+'C54'!R15+'C63'!R15</f>
        <v>809</v>
      </c>
      <c r="S15" s="37">
        <f>+'C54'!S15+'C63'!S15</f>
        <v>407</v>
      </c>
      <c r="T15" s="37">
        <f>+'C54'!T15+'C63'!T15</f>
        <v>402</v>
      </c>
      <c r="U15" s="121"/>
      <c r="V15" s="37">
        <f>+'C54'!V15+'C63'!V15</f>
        <v>855</v>
      </c>
      <c r="W15" s="37">
        <f>+'C54'!W15+'C63'!W15</f>
        <v>446</v>
      </c>
      <c r="X15" s="37">
        <f>+'C54'!X15+'C63'!X15</f>
        <v>409</v>
      </c>
      <c r="Y15" s="37"/>
      <c r="Z15" s="37">
        <f>+'C54'!Z15+'C63'!Z15</f>
        <v>362</v>
      </c>
      <c r="AA15" s="37">
        <f>+'C54'!AA15+'C63'!AA15</f>
        <v>192</v>
      </c>
      <c r="AB15" s="37">
        <f>+'C54'!AB15+'C63'!AB15</f>
        <v>170</v>
      </c>
    </row>
    <row r="16" spans="1:32" ht="15.95" customHeight="1" x14ac:dyDescent="0.25">
      <c r="A16" s="53" t="s">
        <v>52</v>
      </c>
      <c r="B16" s="121">
        <f>+'C54'!B16+'C63'!B16</f>
        <v>9040</v>
      </c>
      <c r="C16" s="121">
        <f>+'C54'!C16+'C63'!C16</f>
        <v>4333</v>
      </c>
      <c r="D16" s="121">
        <f>+'C54'!D16+'C63'!D16</f>
        <v>4707</v>
      </c>
      <c r="E16" s="121"/>
      <c r="F16" s="121">
        <f>+'C54'!F16+'C63'!F16</f>
        <v>1672</v>
      </c>
      <c r="G16" s="37">
        <f>+'C54'!G16+'C63'!G16</f>
        <v>779</v>
      </c>
      <c r="H16" s="37">
        <f>+'C54'!H16+'C63'!H16</f>
        <v>893</v>
      </c>
      <c r="I16" s="121"/>
      <c r="J16" s="121">
        <f>+'C54'!J16+'C63'!J16</f>
        <v>1834</v>
      </c>
      <c r="K16" s="37">
        <f>+'C54'!K16+'C63'!K16</f>
        <v>893</v>
      </c>
      <c r="L16" s="37">
        <f>+'C54'!L16+'C63'!L16</f>
        <v>941</v>
      </c>
      <c r="M16" s="121"/>
      <c r="N16" s="121">
        <f>+'C54'!N16+'C63'!N16</f>
        <v>1950</v>
      </c>
      <c r="O16" s="37">
        <f>+'C54'!O16+'C63'!O16</f>
        <v>914</v>
      </c>
      <c r="P16" s="121">
        <f>+'C54'!P16+'C63'!P16</f>
        <v>1036</v>
      </c>
      <c r="Q16" s="121"/>
      <c r="R16" s="121">
        <f>+'C54'!R16+'C63'!R16</f>
        <v>1442</v>
      </c>
      <c r="S16" s="37">
        <f>+'C54'!S16+'C63'!S16</f>
        <v>677</v>
      </c>
      <c r="T16" s="37">
        <f>+'C54'!T16+'C63'!T16</f>
        <v>765</v>
      </c>
      <c r="U16" s="121"/>
      <c r="V16" s="121">
        <f>+'C54'!V16+'C63'!V16</f>
        <v>1739</v>
      </c>
      <c r="W16" s="37">
        <f>+'C54'!W16+'C63'!W16</f>
        <v>852</v>
      </c>
      <c r="X16" s="37">
        <f>+'C54'!X16+'C63'!X16</f>
        <v>887</v>
      </c>
      <c r="Y16" s="121"/>
      <c r="Z16" s="37">
        <f>+'C54'!Z16+'C63'!Z16</f>
        <v>403</v>
      </c>
      <c r="AA16" s="37">
        <f>+'C54'!AA16+'C63'!AA16</f>
        <v>218</v>
      </c>
      <c r="AB16" s="37">
        <f>+'C54'!AB16+'C63'!AB16</f>
        <v>185</v>
      </c>
    </row>
    <row r="17" spans="1:28" ht="15.95" customHeight="1" x14ac:dyDescent="0.25">
      <c r="A17" s="53" t="s">
        <v>53</v>
      </c>
      <c r="B17" s="121">
        <f>+'C54'!B17+'C63'!B17</f>
        <v>2118</v>
      </c>
      <c r="C17" s="37">
        <f>+'C54'!C17+'C63'!C17</f>
        <v>973</v>
      </c>
      <c r="D17" s="121">
        <f>+'C54'!D17+'C63'!D17</f>
        <v>1145</v>
      </c>
      <c r="E17" s="121"/>
      <c r="F17" s="37">
        <f>+'C54'!F17+'C63'!F17</f>
        <v>383</v>
      </c>
      <c r="G17" s="37">
        <f>+'C54'!G17+'C63'!G17</f>
        <v>181</v>
      </c>
      <c r="H17" s="37">
        <f>+'C54'!H17+'C63'!H17</f>
        <v>202</v>
      </c>
      <c r="I17" s="37"/>
      <c r="J17" s="37">
        <f>+'C54'!J17+'C63'!J17</f>
        <v>370</v>
      </c>
      <c r="K17" s="37">
        <f>+'C54'!K17+'C63'!K17</f>
        <v>205</v>
      </c>
      <c r="L17" s="37">
        <f>+'C54'!L17+'C63'!L17</f>
        <v>165</v>
      </c>
      <c r="M17" s="37"/>
      <c r="N17" s="37">
        <f>+'C54'!N17+'C63'!N17</f>
        <v>459</v>
      </c>
      <c r="O17" s="37">
        <f>+'C54'!O17+'C63'!O17</f>
        <v>222</v>
      </c>
      <c r="P17" s="37">
        <f>+'C54'!P17+'C63'!P17</f>
        <v>237</v>
      </c>
      <c r="Q17" s="37"/>
      <c r="R17" s="37">
        <f>+'C54'!R17+'C63'!R17</f>
        <v>372</v>
      </c>
      <c r="S17" s="37">
        <f>+'C54'!S17+'C63'!S17</f>
        <v>136</v>
      </c>
      <c r="T17" s="37">
        <f>+'C54'!T17+'C63'!T17</f>
        <v>236</v>
      </c>
      <c r="U17" s="37"/>
      <c r="V17" s="37">
        <f>+'C54'!V17+'C63'!V17</f>
        <v>395</v>
      </c>
      <c r="W17" s="37">
        <f>+'C54'!W17+'C63'!W17</f>
        <v>167</v>
      </c>
      <c r="X17" s="37">
        <f>+'C54'!X17+'C63'!X17</f>
        <v>228</v>
      </c>
      <c r="Y17" s="37"/>
      <c r="Z17" s="37">
        <f>+'C54'!Z17+'C63'!Z17</f>
        <v>139</v>
      </c>
      <c r="AA17" s="37">
        <f>+'C54'!AA17+'C63'!AA17</f>
        <v>62</v>
      </c>
      <c r="AB17" s="37">
        <f>+'C54'!AB17+'C63'!AB17</f>
        <v>77</v>
      </c>
    </row>
    <row r="18" spans="1:28" ht="15.95" customHeight="1" x14ac:dyDescent="0.25">
      <c r="A18" s="53" t="s">
        <v>54</v>
      </c>
      <c r="B18" s="121">
        <f>+'C54'!B18+'C63'!B18</f>
        <v>22770</v>
      </c>
      <c r="C18" s="121">
        <f>+'C54'!C18+'C63'!C18</f>
        <v>10820</v>
      </c>
      <c r="D18" s="121">
        <f>+'C54'!D18+'C63'!D18</f>
        <v>11950</v>
      </c>
      <c r="E18" s="121"/>
      <c r="F18" s="121">
        <f>+'C54'!F18+'C63'!F18</f>
        <v>4238</v>
      </c>
      <c r="G18" s="121">
        <f>+'C54'!G18+'C63'!G18</f>
        <v>2049</v>
      </c>
      <c r="H18" s="121">
        <f>+'C54'!H18+'C63'!H18</f>
        <v>2189</v>
      </c>
      <c r="I18" s="121"/>
      <c r="J18" s="121">
        <f>+'C54'!J18+'C63'!J18</f>
        <v>4100</v>
      </c>
      <c r="K18" s="121">
        <f>+'C54'!K18+'C63'!K18</f>
        <v>1965</v>
      </c>
      <c r="L18" s="121">
        <f>+'C54'!L18+'C63'!L18</f>
        <v>2135</v>
      </c>
      <c r="M18" s="121"/>
      <c r="N18" s="121">
        <f>+'C54'!N18+'C63'!N18</f>
        <v>4790</v>
      </c>
      <c r="O18" s="121">
        <f>+'C54'!O18+'C63'!O18</f>
        <v>2308</v>
      </c>
      <c r="P18" s="121">
        <f>+'C54'!P18+'C63'!P18</f>
        <v>2482</v>
      </c>
      <c r="Q18" s="121"/>
      <c r="R18" s="121">
        <f>+'C54'!R18+'C63'!R18</f>
        <v>4001</v>
      </c>
      <c r="S18" s="121">
        <f>+'C54'!S18+'C63'!S18</f>
        <v>1844</v>
      </c>
      <c r="T18" s="121">
        <f>+'C54'!T18+'C63'!T18</f>
        <v>2157</v>
      </c>
      <c r="U18" s="121"/>
      <c r="V18" s="121">
        <f>+'C54'!V18+'C63'!V18</f>
        <v>4274</v>
      </c>
      <c r="W18" s="121">
        <f>+'C54'!W18+'C63'!W18</f>
        <v>2004</v>
      </c>
      <c r="X18" s="121">
        <f>+'C54'!X18+'C63'!X18</f>
        <v>2270</v>
      </c>
      <c r="Y18" s="121"/>
      <c r="Z18" s="121">
        <f>+'C54'!Z18+'C63'!Z18</f>
        <v>1367</v>
      </c>
      <c r="AA18" s="37">
        <f>+'C54'!AA18+'C63'!AA18</f>
        <v>650</v>
      </c>
      <c r="AB18" s="37">
        <f>+'C54'!AB18+'C63'!AB18</f>
        <v>717</v>
      </c>
    </row>
    <row r="19" spans="1:28" ht="15.95" customHeight="1" x14ac:dyDescent="0.25">
      <c r="A19" s="53" t="s">
        <v>55</v>
      </c>
      <c r="B19" s="121">
        <f>+'C54'!B19+'C63'!B19</f>
        <v>10192</v>
      </c>
      <c r="C19" s="121">
        <f>+'C54'!C19+'C63'!C19</f>
        <v>4787</v>
      </c>
      <c r="D19" s="121">
        <f>+'C54'!D19+'C63'!D19</f>
        <v>5405</v>
      </c>
      <c r="E19" s="121"/>
      <c r="F19" s="121">
        <f>+'C54'!F19+'C63'!F19</f>
        <v>2085</v>
      </c>
      <c r="G19" s="121">
        <f>+'C54'!G19+'C63'!G19</f>
        <v>1030</v>
      </c>
      <c r="H19" s="121">
        <f>+'C54'!H19+'C63'!H19</f>
        <v>1055</v>
      </c>
      <c r="I19" s="121"/>
      <c r="J19" s="121">
        <f>+'C54'!J19+'C63'!J19</f>
        <v>1990</v>
      </c>
      <c r="K19" s="37">
        <f>+'C54'!K19+'C63'!K19</f>
        <v>972</v>
      </c>
      <c r="L19" s="121">
        <f>+'C54'!L19+'C63'!L19</f>
        <v>1018</v>
      </c>
      <c r="M19" s="121"/>
      <c r="N19" s="121">
        <f>+'C54'!N19+'C63'!N19</f>
        <v>2024</v>
      </c>
      <c r="O19" s="37">
        <f>+'C54'!O19+'C63'!O19</f>
        <v>958</v>
      </c>
      <c r="P19" s="121">
        <f>+'C54'!P19+'C63'!P19</f>
        <v>1066</v>
      </c>
      <c r="Q19" s="121"/>
      <c r="R19" s="121">
        <f>+'C54'!R19+'C63'!R19</f>
        <v>1810</v>
      </c>
      <c r="S19" s="37">
        <f>+'C54'!S19+'C63'!S19</f>
        <v>800</v>
      </c>
      <c r="T19" s="121">
        <f>+'C54'!T19+'C63'!T19</f>
        <v>1010</v>
      </c>
      <c r="U19" s="121"/>
      <c r="V19" s="121">
        <f>+'C54'!V19+'C63'!V19</f>
        <v>1854</v>
      </c>
      <c r="W19" s="37">
        <f>+'C54'!W19+'C63'!W19</f>
        <v>818</v>
      </c>
      <c r="X19" s="121">
        <f>+'C54'!X19+'C63'!X19</f>
        <v>1036</v>
      </c>
      <c r="Y19" s="121"/>
      <c r="Z19" s="37">
        <f>+'C54'!Z19+'C63'!Z19</f>
        <v>429</v>
      </c>
      <c r="AA19" s="37">
        <f>+'C54'!AA19+'C63'!AA19</f>
        <v>209</v>
      </c>
      <c r="AB19" s="37">
        <f>+'C54'!AB19+'C63'!AB19</f>
        <v>220</v>
      </c>
    </row>
    <row r="20" spans="1:28" ht="15.95" customHeight="1" x14ac:dyDescent="0.25">
      <c r="A20" s="53" t="s">
        <v>56</v>
      </c>
      <c r="B20" s="121">
        <f>+'C54'!B20+'C63'!B20</f>
        <v>15067</v>
      </c>
      <c r="C20" s="121">
        <f>+'C54'!C20+'C63'!C20</f>
        <v>7156</v>
      </c>
      <c r="D20" s="121">
        <f>+'C54'!D20+'C63'!D20</f>
        <v>7911</v>
      </c>
      <c r="E20" s="121"/>
      <c r="F20" s="121">
        <f>+'C54'!F20+'C63'!F20</f>
        <v>3095</v>
      </c>
      <c r="G20" s="121">
        <f>+'C54'!G20+'C63'!G20</f>
        <v>1515</v>
      </c>
      <c r="H20" s="121">
        <f>+'C54'!H20+'C63'!H20</f>
        <v>1580</v>
      </c>
      <c r="I20" s="121"/>
      <c r="J20" s="121">
        <f>+'C54'!J20+'C63'!J20</f>
        <v>3032</v>
      </c>
      <c r="K20" s="121">
        <f>+'C54'!K20+'C63'!K20</f>
        <v>1482</v>
      </c>
      <c r="L20" s="121">
        <f>+'C54'!L20+'C63'!L20</f>
        <v>1550</v>
      </c>
      <c r="M20" s="121"/>
      <c r="N20" s="121">
        <f>+'C54'!N20+'C63'!N20</f>
        <v>2990</v>
      </c>
      <c r="O20" s="121">
        <f>+'C54'!O20+'C63'!O20</f>
        <v>1392</v>
      </c>
      <c r="P20" s="121">
        <f>+'C54'!P20+'C63'!P20</f>
        <v>1598</v>
      </c>
      <c r="Q20" s="121"/>
      <c r="R20" s="121">
        <f>+'C54'!R20+'C63'!R20</f>
        <v>2558</v>
      </c>
      <c r="S20" s="121">
        <f>+'C54'!S20+'C63'!S20</f>
        <v>1137</v>
      </c>
      <c r="T20" s="121">
        <f>+'C54'!T20+'C63'!T20</f>
        <v>1421</v>
      </c>
      <c r="U20" s="121"/>
      <c r="V20" s="121">
        <f>+'C54'!V20+'C63'!V20</f>
        <v>2538</v>
      </c>
      <c r="W20" s="121">
        <f>+'C54'!W20+'C63'!W20</f>
        <v>1240</v>
      </c>
      <c r="X20" s="121">
        <f>+'C54'!X20+'C63'!X20</f>
        <v>1298</v>
      </c>
      <c r="Y20" s="121"/>
      <c r="Z20" s="37">
        <f>+'C54'!Z20+'C63'!Z20</f>
        <v>854</v>
      </c>
      <c r="AA20" s="37">
        <f>+'C54'!AA20+'C63'!AA20</f>
        <v>390</v>
      </c>
      <c r="AB20" s="37">
        <f>+'C54'!AB20+'C63'!AB20</f>
        <v>464</v>
      </c>
    </row>
    <row r="21" spans="1:28" ht="15.95" customHeight="1" x14ac:dyDescent="0.25">
      <c r="A21" s="53" t="s">
        <v>57</v>
      </c>
      <c r="B21" s="121">
        <f>+'C54'!B21+'C63'!B21</f>
        <v>4088</v>
      </c>
      <c r="C21" s="121">
        <f>+'C54'!C21+'C63'!C21</f>
        <v>1878</v>
      </c>
      <c r="D21" s="121">
        <f>+'C54'!D21+'C63'!D21</f>
        <v>2210</v>
      </c>
      <c r="E21" s="121"/>
      <c r="F21" s="37">
        <f>+'C54'!F21+'C63'!F21</f>
        <v>951</v>
      </c>
      <c r="G21" s="37">
        <f>+'C54'!G21+'C63'!G21</f>
        <v>436</v>
      </c>
      <c r="H21" s="37">
        <f>+'C54'!H21+'C63'!H21</f>
        <v>515</v>
      </c>
      <c r="I21" s="37"/>
      <c r="J21" s="37">
        <f>+'C54'!J21+'C63'!J21</f>
        <v>831</v>
      </c>
      <c r="K21" s="37">
        <f>+'C54'!K21+'C63'!K21</f>
        <v>409</v>
      </c>
      <c r="L21" s="37">
        <f>+'C54'!L21+'C63'!L21</f>
        <v>422</v>
      </c>
      <c r="M21" s="37"/>
      <c r="N21" s="37">
        <f>+'C54'!N21+'C63'!N21</f>
        <v>806</v>
      </c>
      <c r="O21" s="37">
        <f>+'C54'!O21+'C63'!O21</f>
        <v>369</v>
      </c>
      <c r="P21" s="37">
        <f>+'C54'!P21+'C63'!P21</f>
        <v>437</v>
      </c>
      <c r="Q21" s="37"/>
      <c r="R21" s="37">
        <f>+'C54'!R21+'C63'!R21</f>
        <v>625</v>
      </c>
      <c r="S21" s="37">
        <f>+'C54'!S21+'C63'!S21</f>
        <v>282</v>
      </c>
      <c r="T21" s="37">
        <f>+'C54'!T21+'C63'!T21</f>
        <v>343</v>
      </c>
      <c r="U21" s="37"/>
      <c r="V21" s="37">
        <f>+'C54'!V21+'C63'!V21</f>
        <v>699</v>
      </c>
      <c r="W21" s="37">
        <f>+'C54'!W21+'C63'!W21</f>
        <v>302</v>
      </c>
      <c r="X21" s="37">
        <f>+'C54'!X21+'C63'!X21</f>
        <v>397</v>
      </c>
      <c r="Y21" s="37"/>
      <c r="Z21" s="37">
        <f>+'C54'!Z21+'C63'!Z21</f>
        <v>176</v>
      </c>
      <c r="AA21" s="37">
        <f>+'C54'!AA21+'C63'!AA21</f>
        <v>80</v>
      </c>
      <c r="AB21" s="37">
        <f>+'C54'!AB21+'C63'!AB21</f>
        <v>96</v>
      </c>
    </row>
    <row r="22" spans="1:28" ht="15.95" customHeight="1" x14ac:dyDescent="0.25">
      <c r="A22" s="56" t="s">
        <v>58</v>
      </c>
      <c r="B22" s="121">
        <f>+'C54'!B22+'C63'!B22</f>
        <v>21753</v>
      </c>
      <c r="C22" s="121">
        <f>+'C54'!C22+'C63'!C22</f>
        <v>10638</v>
      </c>
      <c r="D22" s="121">
        <f>+'C54'!D22+'C63'!D22</f>
        <v>11115</v>
      </c>
      <c r="E22" s="121"/>
      <c r="F22" s="121">
        <f>+'C54'!F22+'C63'!F22</f>
        <v>4109</v>
      </c>
      <c r="G22" s="121">
        <f>+'C54'!G22+'C63'!G22</f>
        <v>1992</v>
      </c>
      <c r="H22" s="121">
        <f>+'C54'!H22+'C63'!H22</f>
        <v>2117</v>
      </c>
      <c r="I22" s="121"/>
      <c r="J22" s="121">
        <f>+'C54'!J22+'C63'!J22</f>
        <v>4235</v>
      </c>
      <c r="K22" s="121">
        <f>+'C54'!K22+'C63'!K22</f>
        <v>2129</v>
      </c>
      <c r="L22" s="121">
        <f>+'C54'!L22+'C63'!L22</f>
        <v>2106</v>
      </c>
      <c r="M22" s="121"/>
      <c r="N22" s="121">
        <f>+'C54'!N22+'C63'!N22</f>
        <v>4348</v>
      </c>
      <c r="O22" s="121">
        <f>+'C54'!O22+'C63'!O22</f>
        <v>2138</v>
      </c>
      <c r="P22" s="121">
        <f>+'C54'!P22+'C63'!P22</f>
        <v>2210</v>
      </c>
      <c r="Q22" s="121"/>
      <c r="R22" s="121">
        <f>+'C54'!R22+'C63'!R22</f>
        <v>3730</v>
      </c>
      <c r="S22" s="121">
        <f>+'C54'!S22+'C63'!S22</f>
        <v>1818</v>
      </c>
      <c r="T22" s="121">
        <f>+'C54'!T22+'C63'!T22</f>
        <v>1912</v>
      </c>
      <c r="U22" s="121"/>
      <c r="V22" s="121">
        <f>+'C54'!V22+'C63'!V22</f>
        <v>4223</v>
      </c>
      <c r="W22" s="121">
        <f>+'C54'!W22+'C63'!W22</f>
        <v>2019</v>
      </c>
      <c r="X22" s="121">
        <f>+'C54'!X22+'C63'!X22</f>
        <v>2204</v>
      </c>
      <c r="Y22" s="121"/>
      <c r="Z22" s="121">
        <f>+'C54'!Z22+'C63'!Z22</f>
        <v>1108</v>
      </c>
      <c r="AA22" s="37">
        <f>+'C54'!AA22+'C63'!AA22</f>
        <v>542</v>
      </c>
      <c r="AB22" s="37">
        <f>+'C54'!AB22+'C63'!AB22</f>
        <v>566</v>
      </c>
    </row>
    <row r="23" spans="1:28" ht="15.95" customHeight="1" x14ac:dyDescent="0.25">
      <c r="A23" s="53" t="s">
        <v>59</v>
      </c>
      <c r="B23" s="121">
        <f>+'C54'!B23+'C63'!B23</f>
        <v>5818</v>
      </c>
      <c r="C23" s="121">
        <f>+'C54'!C23+'C63'!C23</f>
        <v>2864</v>
      </c>
      <c r="D23" s="121">
        <f>+'C54'!D23+'C63'!D23</f>
        <v>2954</v>
      </c>
      <c r="E23" s="121"/>
      <c r="F23" s="121">
        <f>+'C54'!F23+'C63'!F23</f>
        <v>1288</v>
      </c>
      <c r="G23" s="37">
        <f>+'C54'!G23+'C63'!G23</f>
        <v>635</v>
      </c>
      <c r="H23" s="37">
        <f>+'C54'!H23+'C63'!H23</f>
        <v>653</v>
      </c>
      <c r="I23" s="121"/>
      <c r="J23" s="121">
        <f>+'C54'!J23+'C63'!J23</f>
        <v>1230</v>
      </c>
      <c r="K23" s="37">
        <f>+'C54'!K23+'C63'!K23</f>
        <v>580</v>
      </c>
      <c r="L23" s="37">
        <f>+'C54'!L23+'C63'!L23</f>
        <v>650</v>
      </c>
      <c r="M23" s="121"/>
      <c r="N23" s="121">
        <f>+'C54'!N23+'C63'!N23</f>
        <v>1165</v>
      </c>
      <c r="O23" s="37">
        <f>+'C54'!O23+'C63'!O23</f>
        <v>593</v>
      </c>
      <c r="P23" s="37">
        <f>+'C54'!P23+'C63'!P23</f>
        <v>572</v>
      </c>
      <c r="Q23" s="121"/>
      <c r="R23" s="121">
        <f>+'C54'!R23+'C63'!R23</f>
        <v>1039</v>
      </c>
      <c r="S23" s="37">
        <f>+'C54'!S23+'C63'!S23</f>
        <v>522</v>
      </c>
      <c r="T23" s="37">
        <f>+'C54'!T23+'C63'!T23</f>
        <v>517</v>
      </c>
      <c r="U23" s="37"/>
      <c r="V23" s="37">
        <f>+'C54'!V23+'C63'!V23</f>
        <v>988</v>
      </c>
      <c r="W23" s="37">
        <f>+'C54'!W23+'C63'!W23</f>
        <v>488</v>
      </c>
      <c r="X23" s="37">
        <f>+'C54'!X23+'C63'!X23</f>
        <v>500</v>
      </c>
      <c r="Y23" s="37"/>
      <c r="Z23" s="37">
        <f>+'C54'!Z23+'C63'!Z23</f>
        <v>108</v>
      </c>
      <c r="AA23" s="37">
        <f>+'C54'!AA23+'C63'!AA23</f>
        <v>46</v>
      </c>
      <c r="AB23" s="37">
        <f>+'C54'!AB23+'C63'!AB23</f>
        <v>62</v>
      </c>
    </row>
    <row r="24" spans="1:28" ht="15.95" customHeight="1" x14ac:dyDescent="0.25">
      <c r="A24" s="53" t="s">
        <v>60</v>
      </c>
      <c r="B24" s="121">
        <f>+'C54'!B24+'C63'!B24</f>
        <v>23863</v>
      </c>
      <c r="C24" s="121">
        <f>+'C54'!C24+'C63'!C24</f>
        <v>11577</v>
      </c>
      <c r="D24" s="121">
        <f>+'C54'!D24+'C63'!D24</f>
        <v>12286</v>
      </c>
      <c r="E24" s="121"/>
      <c r="F24" s="121">
        <f>+'C54'!F24+'C63'!F24</f>
        <v>4304</v>
      </c>
      <c r="G24" s="121">
        <f>+'C54'!G24+'C63'!G24</f>
        <v>2100</v>
      </c>
      <c r="H24" s="121">
        <f>+'C54'!H24+'C63'!H24</f>
        <v>2204</v>
      </c>
      <c r="I24" s="121"/>
      <c r="J24" s="121">
        <f>+'C54'!J24+'C63'!J24</f>
        <v>4540</v>
      </c>
      <c r="K24" s="121">
        <f>+'C54'!K24+'C63'!K24</f>
        <v>2229</v>
      </c>
      <c r="L24" s="121">
        <f>+'C54'!L24+'C63'!L24</f>
        <v>2311</v>
      </c>
      <c r="M24" s="121"/>
      <c r="N24" s="121">
        <f>+'C54'!N24+'C63'!N24</f>
        <v>4753</v>
      </c>
      <c r="O24" s="121">
        <f>+'C54'!O24+'C63'!O24</f>
        <v>2367</v>
      </c>
      <c r="P24" s="121">
        <f>+'C54'!P24+'C63'!P24</f>
        <v>2386</v>
      </c>
      <c r="Q24" s="121"/>
      <c r="R24" s="121">
        <f>+'C54'!R24+'C63'!R24</f>
        <v>4324</v>
      </c>
      <c r="S24" s="121">
        <f>+'C54'!S24+'C63'!S24</f>
        <v>2063</v>
      </c>
      <c r="T24" s="121">
        <f>+'C54'!T24+'C63'!T24</f>
        <v>2261</v>
      </c>
      <c r="U24" s="121"/>
      <c r="V24" s="121">
        <f>+'C54'!V24+'C63'!V24</f>
        <v>4515</v>
      </c>
      <c r="W24" s="121">
        <f>+'C54'!W24+'C63'!W24</f>
        <v>2180</v>
      </c>
      <c r="X24" s="121">
        <f>+'C54'!X24+'C63'!X24</f>
        <v>2335</v>
      </c>
      <c r="Y24" s="121"/>
      <c r="Z24" s="121">
        <f>+'C54'!Z24+'C63'!Z24</f>
        <v>1427</v>
      </c>
      <c r="AA24" s="37">
        <f>+'C54'!AA24+'C63'!AA24</f>
        <v>638</v>
      </c>
      <c r="AB24" s="37">
        <f>+'C54'!AB24+'C63'!AB24</f>
        <v>789</v>
      </c>
    </row>
    <row r="25" spans="1:28" ht="15.95" customHeight="1" x14ac:dyDescent="0.25">
      <c r="A25" s="53" t="s">
        <v>61</v>
      </c>
      <c r="B25" s="121">
        <f>+'C54'!B25+'C63'!B25</f>
        <v>3904</v>
      </c>
      <c r="C25" s="121">
        <f>+'C54'!C25+'C63'!C25</f>
        <v>1817</v>
      </c>
      <c r="D25" s="121">
        <f>+'C54'!D25+'C63'!D25</f>
        <v>2087</v>
      </c>
      <c r="E25" s="121"/>
      <c r="F25" s="37">
        <f>+'C54'!F25+'C63'!F25</f>
        <v>863</v>
      </c>
      <c r="G25" s="37">
        <f>+'C54'!G25+'C63'!G25</f>
        <v>387</v>
      </c>
      <c r="H25" s="37">
        <f>+'C54'!H25+'C63'!H25</f>
        <v>476</v>
      </c>
      <c r="I25" s="121"/>
      <c r="J25" s="121">
        <f>+'C54'!J25+'C63'!J25</f>
        <v>880</v>
      </c>
      <c r="K25" s="37">
        <f>+'C54'!K25+'C63'!K25</f>
        <v>408</v>
      </c>
      <c r="L25" s="37">
        <f>+'C54'!L25+'C63'!L25</f>
        <v>472</v>
      </c>
      <c r="M25" s="121"/>
      <c r="N25" s="37">
        <f>+'C54'!N25+'C63'!N25</f>
        <v>755</v>
      </c>
      <c r="O25" s="37">
        <f>+'C54'!O25+'C63'!O25</f>
        <v>357</v>
      </c>
      <c r="P25" s="37">
        <f>+'C54'!P25+'C63'!P25</f>
        <v>398</v>
      </c>
      <c r="Q25" s="121"/>
      <c r="R25" s="37">
        <f>+'C54'!R25+'C63'!R25</f>
        <v>647</v>
      </c>
      <c r="S25" s="37">
        <f>+'C54'!S25+'C63'!S25</f>
        <v>304</v>
      </c>
      <c r="T25" s="37">
        <f>+'C54'!T25+'C63'!T25</f>
        <v>343</v>
      </c>
      <c r="U25" s="121"/>
      <c r="V25" s="37">
        <f>+'C54'!V25+'C63'!V25</f>
        <v>676</v>
      </c>
      <c r="W25" s="37">
        <f>+'C54'!W25+'C63'!W25</f>
        <v>319</v>
      </c>
      <c r="X25" s="37">
        <f>+'C54'!X25+'C63'!X25</f>
        <v>357</v>
      </c>
      <c r="Y25" s="121"/>
      <c r="Z25" s="37">
        <f>+'C54'!Z25+'C63'!Z25</f>
        <v>83</v>
      </c>
      <c r="AA25" s="37">
        <f>+'C54'!AA25+'C63'!AA25</f>
        <v>42</v>
      </c>
      <c r="AB25" s="37">
        <f>+'C54'!AB25+'C63'!AB25</f>
        <v>41</v>
      </c>
    </row>
    <row r="26" spans="1:28" ht="15.95" customHeight="1" x14ac:dyDescent="0.25">
      <c r="A26" s="53" t="s">
        <v>62</v>
      </c>
      <c r="B26" s="121">
        <f>+'C54'!B26+'C63'!B26</f>
        <v>7263</v>
      </c>
      <c r="C26" s="121">
        <f>+'C54'!C26+'C63'!C26</f>
        <v>3343</v>
      </c>
      <c r="D26" s="121">
        <f>+'C54'!D26+'C63'!D26</f>
        <v>3920</v>
      </c>
      <c r="E26" s="121"/>
      <c r="F26" s="121">
        <f>+'C54'!F26+'C63'!F26</f>
        <v>1641</v>
      </c>
      <c r="G26" s="37">
        <f>+'C54'!G26+'C63'!G26</f>
        <v>751</v>
      </c>
      <c r="H26" s="37">
        <f>+'C54'!H26+'C63'!H26</f>
        <v>890</v>
      </c>
      <c r="I26" s="121"/>
      <c r="J26" s="121">
        <f>+'C54'!J26+'C63'!J26</f>
        <v>1502</v>
      </c>
      <c r="K26" s="37">
        <f>+'C54'!K26+'C63'!K26</f>
        <v>690</v>
      </c>
      <c r="L26" s="37">
        <f>+'C54'!L26+'C63'!L26</f>
        <v>812</v>
      </c>
      <c r="M26" s="121"/>
      <c r="N26" s="121">
        <f>+'C54'!N26+'C63'!N26</f>
        <v>1377</v>
      </c>
      <c r="O26" s="37">
        <f>+'C54'!O26+'C63'!O26</f>
        <v>622</v>
      </c>
      <c r="P26" s="37">
        <f>+'C54'!P26+'C63'!P26</f>
        <v>755</v>
      </c>
      <c r="Q26" s="121"/>
      <c r="R26" s="121">
        <f>+'C54'!R26+'C63'!R26</f>
        <v>1215</v>
      </c>
      <c r="S26" s="37">
        <f>+'C54'!S26+'C63'!S26</f>
        <v>532</v>
      </c>
      <c r="T26" s="37">
        <f>+'C54'!T26+'C63'!T26</f>
        <v>683</v>
      </c>
      <c r="U26" s="121"/>
      <c r="V26" s="121">
        <f>+'C54'!V26+'C63'!V26</f>
        <v>1221</v>
      </c>
      <c r="W26" s="37">
        <f>+'C54'!W26+'C63'!W26</f>
        <v>592</v>
      </c>
      <c r="X26" s="37">
        <f>+'C54'!X26+'C63'!X26</f>
        <v>629</v>
      </c>
      <c r="Y26" s="121"/>
      <c r="Z26" s="37">
        <f>+'C54'!Z26+'C63'!Z26</f>
        <v>307</v>
      </c>
      <c r="AA26" s="37">
        <f>+'C54'!AA26+'C63'!AA26</f>
        <v>156</v>
      </c>
      <c r="AB26" s="37">
        <f>+'C54'!AB26+'C63'!AB26</f>
        <v>151</v>
      </c>
    </row>
    <row r="27" spans="1:28" ht="15.95" customHeight="1" x14ac:dyDescent="0.25">
      <c r="A27" s="53" t="s">
        <v>63</v>
      </c>
      <c r="B27" s="121">
        <f>+'C54'!B27+'C63'!B27</f>
        <v>5029</v>
      </c>
      <c r="C27" s="121">
        <f>+'C54'!C27+'C63'!C27</f>
        <v>2451</v>
      </c>
      <c r="D27" s="121">
        <f>+'C54'!D27+'C63'!D27</f>
        <v>2578</v>
      </c>
      <c r="E27" s="121"/>
      <c r="F27" s="121">
        <f>+'C54'!F27+'C63'!F27</f>
        <v>984</v>
      </c>
      <c r="G27" s="37">
        <f>+'C54'!G27+'C63'!G27</f>
        <v>480</v>
      </c>
      <c r="H27" s="37">
        <f>+'C54'!H27+'C63'!H27</f>
        <v>504</v>
      </c>
      <c r="I27" s="121"/>
      <c r="J27" s="121">
        <f>+'C54'!J27+'C63'!J27</f>
        <v>902</v>
      </c>
      <c r="K27" s="37">
        <f>+'C54'!K27+'C63'!K27</f>
        <v>433</v>
      </c>
      <c r="L27" s="37">
        <f>+'C54'!L27+'C63'!L27</f>
        <v>469</v>
      </c>
      <c r="M27" s="121"/>
      <c r="N27" s="121">
        <f>+'C54'!N27+'C63'!N27</f>
        <v>1001</v>
      </c>
      <c r="O27" s="37">
        <f>+'C54'!O27+'C63'!O27</f>
        <v>503</v>
      </c>
      <c r="P27" s="37">
        <f>+'C54'!P27+'C63'!P27</f>
        <v>498</v>
      </c>
      <c r="Q27" s="121"/>
      <c r="R27" s="37">
        <f>+'C54'!R27+'C63'!R27</f>
        <v>874</v>
      </c>
      <c r="S27" s="37">
        <f>+'C54'!S27+'C63'!S27</f>
        <v>407</v>
      </c>
      <c r="T27" s="37">
        <f>+'C54'!T27+'C63'!T27</f>
        <v>467</v>
      </c>
      <c r="U27" s="121"/>
      <c r="V27" s="37">
        <f>+'C54'!V27+'C63'!V27</f>
        <v>893</v>
      </c>
      <c r="W27" s="37">
        <f>+'C54'!W27+'C63'!W27</f>
        <v>435</v>
      </c>
      <c r="X27" s="37">
        <f>+'C54'!X27+'C63'!X27</f>
        <v>458</v>
      </c>
      <c r="Y27" s="121"/>
      <c r="Z27" s="37">
        <f>+'C54'!Z27+'C63'!Z27</f>
        <v>375</v>
      </c>
      <c r="AA27" s="37">
        <f>+'C54'!AA27+'C63'!AA27</f>
        <v>193</v>
      </c>
      <c r="AB27" s="37">
        <f>+'C54'!AB27+'C63'!AB27</f>
        <v>182</v>
      </c>
    </row>
    <row r="28" spans="1:28" ht="15.95" customHeight="1" x14ac:dyDescent="0.25">
      <c r="A28" s="53" t="s">
        <v>64</v>
      </c>
      <c r="B28" s="121">
        <f>+'C54'!B28+'C63'!B28</f>
        <v>7325</v>
      </c>
      <c r="C28" s="121">
        <f>+'C54'!C28+'C63'!C28</f>
        <v>3606</v>
      </c>
      <c r="D28" s="121">
        <f>+'C54'!D28+'C63'!D28</f>
        <v>3719</v>
      </c>
      <c r="E28" s="121"/>
      <c r="F28" s="121">
        <f>+'C54'!F28+'C63'!F28</f>
        <v>1629</v>
      </c>
      <c r="G28" s="37">
        <f>+'C54'!G28+'C63'!G28</f>
        <v>790</v>
      </c>
      <c r="H28" s="37">
        <f>+'C54'!H28+'C63'!H28</f>
        <v>839</v>
      </c>
      <c r="I28" s="121"/>
      <c r="J28" s="121">
        <f>+'C54'!J28+'C63'!J28</f>
        <v>1521</v>
      </c>
      <c r="K28" s="37">
        <f>+'C54'!K28+'C63'!K28</f>
        <v>747</v>
      </c>
      <c r="L28" s="37">
        <f>+'C54'!L28+'C63'!L28</f>
        <v>774</v>
      </c>
      <c r="M28" s="121"/>
      <c r="N28" s="121">
        <f>+'C54'!N28+'C63'!N28</f>
        <v>1341</v>
      </c>
      <c r="O28" s="37">
        <f>+'C54'!O28+'C63'!O28</f>
        <v>661</v>
      </c>
      <c r="P28" s="37">
        <f>+'C54'!P28+'C63'!P28</f>
        <v>680</v>
      </c>
      <c r="Q28" s="121"/>
      <c r="R28" s="121">
        <f>+'C54'!R28+'C63'!R28</f>
        <v>1247</v>
      </c>
      <c r="S28" s="37">
        <f>+'C54'!S28+'C63'!S28</f>
        <v>618</v>
      </c>
      <c r="T28" s="37">
        <f>+'C54'!T28+'C63'!T28</f>
        <v>629</v>
      </c>
      <c r="U28" s="121"/>
      <c r="V28" s="121">
        <f>+'C54'!V28+'C63'!V28</f>
        <v>1191</v>
      </c>
      <c r="W28" s="37">
        <f>+'C54'!W28+'C63'!W28</f>
        <v>593</v>
      </c>
      <c r="X28" s="37">
        <f>+'C54'!X28+'C63'!X28</f>
        <v>598</v>
      </c>
      <c r="Y28" s="121"/>
      <c r="Z28" s="37">
        <f>+'C54'!Z28+'C63'!Z28</f>
        <v>396</v>
      </c>
      <c r="AA28" s="37">
        <f>+'C54'!AA28+'C63'!AA28</f>
        <v>197</v>
      </c>
      <c r="AB28" s="37">
        <f>+'C54'!AB28+'C63'!AB28</f>
        <v>199</v>
      </c>
    </row>
    <row r="29" spans="1:28" ht="15.95" customHeight="1" x14ac:dyDescent="0.25">
      <c r="A29" s="53" t="s">
        <v>65</v>
      </c>
      <c r="B29" s="121">
        <f>+'C54'!B29+'C63'!B29</f>
        <v>3954</v>
      </c>
      <c r="C29" s="121">
        <f>+'C54'!C29+'C63'!C29</f>
        <v>1895</v>
      </c>
      <c r="D29" s="121">
        <f>+'C54'!D29+'C63'!D29</f>
        <v>2059</v>
      </c>
      <c r="E29" s="121"/>
      <c r="F29" s="37">
        <f>+'C54'!F29+'C63'!F29</f>
        <v>847</v>
      </c>
      <c r="G29" s="37">
        <f>+'C54'!G29+'C63'!G29</f>
        <v>429</v>
      </c>
      <c r="H29" s="37">
        <f>+'C54'!H29+'C63'!H29</f>
        <v>418</v>
      </c>
      <c r="I29" s="121"/>
      <c r="J29" s="121">
        <f>+'C54'!J29+'C63'!J29</f>
        <v>783</v>
      </c>
      <c r="K29" s="37">
        <f>+'C54'!K29+'C63'!K29</f>
        <v>386</v>
      </c>
      <c r="L29" s="37">
        <f>+'C54'!L29+'C63'!L29</f>
        <v>397</v>
      </c>
      <c r="M29" s="121"/>
      <c r="N29" s="37">
        <f>+'C54'!N29+'C63'!N29</f>
        <v>814</v>
      </c>
      <c r="O29" s="37">
        <f>+'C54'!O29+'C63'!O29</f>
        <v>395</v>
      </c>
      <c r="P29" s="37">
        <f>+'C54'!P29+'C63'!P29</f>
        <v>419</v>
      </c>
      <c r="Q29" s="121"/>
      <c r="R29" s="37">
        <f>+'C54'!R29+'C63'!R29</f>
        <v>622</v>
      </c>
      <c r="S29" s="37">
        <f>+'C54'!S29+'C63'!S29</f>
        <v>283</v>
      </c>
      <c r="T29" s="37">
        <f>+'C54'!T29+'C63'!T29</f>
        <v>339</v>
      </c>
      <c r="U29" s="121"/>
      <c r="V29" s="37">
        <f>+'C54'!V29+'C63'!V29</f>
        <v>696</v>
      </c>
      <c r="W29" s="37">
        <f>+'C54'!W29+'C63'!W29</f>
        <v>308</v>
      </c>
      <c r="X29" s="37">
        <f>+'C54'!X29+'C63'!X29</f>
        <v>388</v>
      </c>
      <c r="Y29" s="121"/>
      <c r="Z29" s="37">
        <f>+'C54'!Z29+'C63'!Z29</f>
        <v>192</v>
      </c>
      <c r="AA29" s="37">
        <f>+'C54'!AA29+'C63'!AA29</f>
        <v>94</v>
      </c>
      <c r="AB29" s="37">
        <f>+'C54'!AB29+'C63'!AB29</f>
        <v>98</v>
      </c>
    </row>
    <row r="30" spans="1:28" ht="15.95" customHeight="1" x14ac:dyDescent="0.25">
      <c r="A30" s="53" t="s">
        <v>66</v>
      </c>
      <c r="B30" s="121">
        <f>+'C54'!B30+'C63'!B30</f>
        <v>8550</v>
      </c>
      <c r="C30" s="121">
        <f>+'C54'!C30+'C63'!C30</f>
        <v>4184</v>
      </c>
      <c r="D30" s="121">
        <f>+'C54'!D30+'C63'!D30</f>
        <v>4366</v>
      </c>
      <c r="E30" s="121"/>
      <c r="F30" s="121">
        <f>+'C54'!F30+'C63'!F30</f>
        <v>1956</v>
      </c>
      <c r="G30" s="37">
        <f>+'C54'!G30+'C63'!G30</f>
        <v>951</v>
      </c>
      <c r="H30" s="121">
        <f>+'C54'!H30+'C63'!H30</f>
        <v>1005</v>
      </c>
      <c r="I30" s="121"/>
      <c r="J30" s="121">
        <f>+'C54'!J30+'C63'!J30</f>
        <v>1612</v>
      </c>
      <c r="K30" s="37">
        <f>+'C54'!K30+'C63'!K30</f>
        <v>811</v>
      </c>
      <c r="L30" s="37">
        <f>+'C54'!L30+'C63'!L30</f>
        <v>801</v>
      </c>
      <c r="M30" s="121"/>
      <c r="N30" s="121">
        <f>+'C54'!N30+'C63'!N30</f>
        <v>1737</v>
      </c>
      <c r="O30" s="37">
        <f>+'C54'!O30+'C63'!O30</f>
        <v>880</v>
      </c>
      <c r="P30" s="37">
        <f>+'C54'!P30+'C63'!P30</f>
        <v>857</v>
      </c>
      <c r="Q30" s="121"/>
      <c r="R30" s="121">
        <f>+'C54'!R30+'C63'!R30</f>
        <v>1423</v>
      </c>
      <c r="S30" s="37">
        <f>+'C54'!S30+'C63'!S30</f>
        <v>658</v>
      </c>
      <c r="T30" s="37">
        <f>+'C54'!T30+'C63'!T30</f>
        <v>765</v>
      </c>
      <c r="U30" s="121"/>
      <c r="V30" s="121">
        <f>+'C54'!V30+'C63'!V30</f>
        <v>1579</v>
      </c>
      <c r="W30" s="37">
        <f>+'C54'!W30+'C63'!W30</f>
        <v>763</v>
      </c>
      <c r="X30" s="37">
        <f>+'C54'!X30+'C63'!X30</f>
        <v>816</v>
      </c>
      <c r="Y30" s="121"/>
      <c r="Z30" s="37">
        <f>+'C54'!Z30+'C63'!Z30</f>
        <v>243</v>
      </c>
      <c r="AA30" s="37">
        <f>+'C54'!AA30+'C63'!AA30</f>
        <v>121</v>
      </c>
      <c r="AB30" s="37">
        <f>+'C54'!AB30+'C63'!AB30</f>
        <v>122</v>
      </c>
    </row>
    <row r="31" spans="1:28" ht="15.95" customHeight="1" x14ac:dyDescent="0.25">
      <c r="A31" s="53" t="s">
        <v>67</v>
      </c>
      <c r="B31" s="121">
        <f>+'C54'!B31+'C63'!B31</f>
        <v>8931</v>
      </c>
      <c r="C31" s="121">
        <f>+'C54'!C31+'C63'!C31</f>
        <v>4221</v>
      </c>
      <c r="D31" s="121">
        <f>+'C54'!D31+'C63'!D31</f>
        <v>4710</v>
      </c>
      <c r="E31" s="121"/>
      <c r="F31" s="121">
        <f>+'C54'!F31+'C63'!F31</f>
        <v>1886</v>
      </c>
      <c r="G31" s="37">
        <f>+'C54'!G31+'C63'!G31</f>
        <v>919</v>
      </c>
      <c r="H31" s="121">
        <f>+'C54'!H31+'C63'!H31</f>
        <v>967</v>
      </c>
      <c r="I31" s="121"/>
      <c r="J31" s="121">
        <f>+'C54'!J31+'C63'!J31</f>
        <v>1749</v>
      </c>
      <c r="K31" s="37">
        <f>+'C54'!K31+'C63'!K31</f>
        <v>840</v>
      </c>
      <c r="L31" s="37">
        <f>+'C54'!L31+'C63'!L31</f>
        <v>909</v>
      </c>
      <c r="M31" s="121"/>
      <c r="N31" s="121">
        <f>+'C54'!N31+'C63'!N31</f>
        <v>1869</v>
      </c>
      <c r="O31" s="37">
        <f>+'C54'!O31+'C63'!O31</f>
        <v>850</v>
      </c>
      <c r="P31" s="121">
        <f>+'C54'!P31+'C63'!P31</f>
        <v>1019</v>
      </c>
      <c r="Q31" s="121"/>
      <c r="R31" s="121">
        <f>+'C54'!R31+'C63'!R31</f>
        <v>1479</v>
      </c>
      <c r="S31" s="37">
        <f>+'C54'!S31+'C63'!S31</f>
        <v>719</v>
      </c>
      <c r="T31" s="37">
        <f>+'C54'!T31+'C63'!T31</f>
        <v>760</v>
      </c>
      <c r="U31" s="121"/>
      <c r="V31" s="121">
        <f>+'C54'!V31+'C63'!V31</f>
        <v>1392</v>
      </c>
      <c r="W31" s="37">
        <f>+'C54'!W31+'C63'!W31</f>
        <v>635</v>
      </c>
      <c r="X31" s="37">
        <f>+'C54'!X31+'C63'!X31</f>
        <v>757</v>
      </c>
      <c r="Y31" s="121"/>
      <c r="Z31" s="37">
        <f>+'C54'!Z31+'C63'!Z31</f>
        <v>556</v>
      </c>
      <c r="AA31" s="37">
        <f>+'C54'!AA31+'C63'!AA31</f>
        <v>258</v>
      </c>
      <c r="AB31" s="37">
        <f>+'C54'!AB31+'C63'!AB31</f>
        <v>298</v>
      </c>
    </row>
    <row r="32" spans="1:28" ht="15.95" customHeight="1" x14ac:dyDescent="0.25">
      <c r="A32" s="53" t="s">
        <v>68</v>
      </c>
      <c r="B32" s="121">
        <f>+'C54'!B32+'C63'!B32</f>
        <v>5061</v>
      </c>
      <c r="C32" s="121">
        <f>+'C54'!C32+'C63'!C32</f>
        <v>2573</v>
      </c>
      <c r="D32" s="121">
        <f>+'C54'!D32+'C63'!D32</f>
        <v>2488</v>
      </c>
      <c r="E32" s="121"/>
      <c r="F32" s="121">
        <f>+'C54'!F32+'C63'!F32</f>
        <v>1069</v>
      </c>
      <c r="G32" s="37">
        <f>+'C54'!G32+'C63'!G32</f>
        <v>553</v>
      </c>
      <c r="H32" s="37">
        <f>+'C54'!H32+'C63'!H32</f>
        <v>516</v>
      </c>
      <c r="I32" s="121"/>
      <c r="J32" s="121">
        <f>+'C54'!J32+'C63'!J32</f>
        <v>1117</v>
      </c>
      <c r="K32" s="37">
        <f>+'C54'!K32+'C63'!K32</f>
        <v>581</v>
      </c>
      <c r="L32" s="37">
        <f>+'C54'!L32+'C63'!L32</f>
        <v>536</v>
      </c>
      <c r="M32" s="121"/>
      <c r="N32" s="121">
        <f>+'C54'!N32+'C63'!N32</f>
        <v>1027</v>
      </c>
      <c r="O32" s="37">
        <f>+'C54'!O32+'C63'!O32</f>
        <v>520</v>
      </c>
      <c r="P32" s="37">
        <f>+'C54'!P32+'C63'!P32</f>
        <v>507</v>
      </c>
      <c r="Q32" s="121"/>
      <c r="R32" s="37">
        <f>+'C54'!R32+'C63'!R32</f>
        <v>800</v>
      </c>
      <c r="S32" s="37">
        <f>+'C54'!S32+'C63'!S32</f>
        <v>399</v>
      </c>
      <c r="T32" s="37">
        <f>+'C54'!T32+'C63'!T32</f>
        <v>401</v>
      </c>
      <c r="U32" s="121"/>
      <c r="V32" s="37">
        <f>+'C54'!V32+'C63'!V32</f>
        <v>620</v>
      </c>
      <c r="W32" s="37">
        <f>+'C54'!W32+'C63'!W32</f>
        <v>301</v>
      </c>
      <c r="X32" s="37">
        <f>+'C54'!X32+'C63'!X32</f>
        <v>319</v>
      </c>
      <c r="Y32" s="121"/>
      <c r="Z32" s="37">
        <f>+'C54'!Z32+'C63'!Z32</f>
        <v>428</v>
      </c>
      <c r="AA32" s="37">
        <f>+'C54'!AA32+'C63'!AA32</f>
        <v>219</v>
      </c>
      <c r="AB32" s="37">
        <f>+'C54'!AB32+'C63'!AB32</f>
        <v>209</v>
      </c>
    </row>
    <row r="33" spans="1:28" ht="15.95" customHeight="1" x14ac:dyDescent="0.25">
      <c r="A33" s="53" t="s">
        <v>479</v>
      </c>
      <c r="B33" s="121">
        <f>+'C54'!B33+'C63'!B33</f>
        <v>4956</v>
      </c>
      <c r="C33" s="121">
        <f>+'C54'!C33+'C63'!C33</f>
        <v>2373</v>
      </c>
      <c r="D33" s="121">
        <f>+'C54'!D33+'C63'!D33</f>
        <v>2583</v>
      </c>
      <c r="E33" s="121"/>
      <c r="F33" s="121">
        <f>+'C54'!F33+'C63'!F33</f>
        <v>1135</v>
      </c>
      <c r="G33" s="37">
        <f>+'C54'!G33+'C63'!G33</f>
        <v>537</v>
      </c>
      <c r="H33" s="37">
        <f>+'C54'!H33+'C63'!H33</f>
        <v>598</v>
      </c>
      <c r="I33" s="121"/>
      <c r="J33" s="121">
        <f>+'C54'!J33+'C63'!J33</f>
        <v>1020</v>
      </c>
      <c r="K33" s="37">
        <f>+'C54'!K33+'C63'!K33</f>
        <v>500</v>
      </c>
      <c r="L33" s="37">
        <f>+'C54'!L33+'C63'!L33</f>
        <v>520</v>
      </c>
      <c r="M33" s="121"/>
      <c r="N33" s="121">
        <f>+'C54'!N33+'C63'!N33</f>
        <v>1027</v>
      </c>
      <c r="O33" s="37">
        <f>+'C54'!O33+'C63'!O33</f>
        <v>508</v>
      </c>
      <c r="P33" s="37">
        <f>+'C54'!P33+'C63'!P33</f>
        <v>519</v>
      </c>
      <c r="Q33" s="121"/>
      <c r="R33" s="37">
        <f>+'C54'!R33+'C63'!R33</f>
        <v>827</v>
      </c>
      <c r="S33" s="37">
        <f>+'C54'!S33+'C63'!S33</f>
        <v>382</v>
      </c>
      <c r="T33" s="37">
        <f>+'C54'!T33+'C63'!T33</f>
        <v>445</v>
      </c>
      <c r="U33" s="121"/>
      <c r="V33" s="37">
        <f>+'C54'!V33+'C63'!V33</f>
        <v>787</v>
      </c>
      <c r="W33" s="37">
        <f>+'C54'!W33+'C63'!W33</f>
        <v>365</v>
      </c>
      <c r="X33" s="37">
        <f>+'C54'!X33+'C63'!X33</f>
        <v>422</v>
      </c>
      <c r="Y33" s="121"/>
      <c r="Z33" s="37">
        <f>+'C54'!Z33+'C63'!Z33</f>
        <v>160</v>
      </c>
      <c r="AA33" s="37">
        <f>+'C54'!AA33+'C63'!AA33</f>
        <v>81</v>
      </c>
      <c r="AB33" s="37">
        <f>+'C54'!AB33+'C63'!AB33</f>
        <v>79</v>
      </c>
    </row>
    <row r="34" spans="1:28" ht="15.95" customHeight="1" x14ac:dyDescent="0.25">
      <c r="A34" s="53" t="s">
        <v>69</v>
      </c>
      <c r="B34" s="121">
        <f>+'C54'!B34+'C63'!B34</f>
        <v>1953</v>
      </c>
      <c r="C34" s="37">
        <f>+'C54'!C34+'C63'!C34</f>
        <v>990</v>
      </c>
      <c r="D34" s="37">
        <f>+'C54'!D34+'C63'!D34</f>
        <v>963</v>
      </c>
      <c r="E34" s="121"/>
      <c r="F34" s="37">
        <f>+'C54'!F34+'C63'!F34</f>
        <v>400</v>
      </c>
      <c r="G34" s="37">
        <f>+'C54'!G34+'C63'!G34</f>
        <v>203</v>
      </c>
      <c r="H34" s="37">
        <f>+'C54'!H34+'C63'!H34</f>
        <v>197</v>
      </c>
      <c r="I34" s="37"/>
      <c r="J34" s="37">
        <f>+'C54'!J34+'C63'!J34</f>
        <v>418</v>
      </c>
      <c r="K34" s="37">
        <f>+'C54'!K34+'C63'!K34</f>
        <v>223</v>
      </c>
      <c r="L34" s="37">
        <f>+'C54'!L34+'C63'!L34</f>
        <v>195</v>
      </c>
      <c r="M34" s="37"/>
      <c r="N34" s="37">
        <f>+'C54'!N34+'C63'!N34</f>
        <v>354</v>
      </c>
      <c r="O34" s="37">
        <f>+'C54'!O34+'C63'!O34</f>
        <v>174</v>
      </c>
      <c r="P34" s="37">
        <f>+'C54'!P34+'C63'!P34</f>
        <v>180</v>
      </c>
      <c r="Q34" s="37"/>
      <c r="R34" s="37">
        <f>+'C54'!R34+'C63'!R34</f>
        <v>355</v>
      </c>
      <c r="S34" s="37">
        <f>+'C54'!S34+'C63'!S34</f>
        <v>194</v>
      </c>
      <c r="T34" s="37">
        <f>+'C54'!T34+'C63'!T34</f>
        <v>161</v>
      </c>
      <c r="U34" s="37"/>
      <c r="V34" s="37">
        <f>+'C54'!V34+'C63'!V34</f>
        <v>294</v>
      </c>
      <c r="W34" s="37">
        <f>+'C54'!W34+'C63'!W34</f>
        <v>135</v>
      </c>
      <c r="X34" s="37">
        <f>+'C54'!X34+'C63'!X34</f>
        <v>159</v>
      </c>
      <c r="Y34" s="37"/>
      <c r="Z34" s="37">
        <f>+'C54'!Z34+'C63'!Z34</f>
        <v>132</v>
      </c>
      <c r="AA34" s="37">
        <f>+'C54'!AA34+'C63'!AA34</f>
        <v>61</v>
      </c>
      <c r="AB34" s="37">
        <f>+'C54'!AB34+'C63'!AB34</f>
        <v>71</v>
      </c>
    </row>
    <row r="35" spans="1:28" ht="15.95" customHeight="1" x14ac:dyDescent="0.25">
      <c r="A35" s="53" t="s">
        <v>70</v>
      </c>
      <c r="B35" s="121">
        <f>+'C54'!B35+'C63'!B35</f>
        <v>14078</v>
      </c>
      <c r="C35" s="121">
        <f>+'C54'!C35+'C63'!C35</f>
        <v>6782</v>
      </c>
      <c r="D35" s="121">
        <f>+'C54'!D35+'C63'!D35</f>
        <v>7296</v>
      </c>
      <c r="E35" s="121"/>
      <c r="F35" s="121">
        <f>+'C54'!F35+'C63'!F35</f>
        <v>3109</v>
      </c>
      <c r="G35" s="121">
        <f>+'C54'!G35+'C63'!G35</f>
        <v>1575</v>
      </c>
      <c r="H35" s="121">
        <f>+'C54'!H35+'C63'!H35</f>
        <v>1534</v>
      </c>
      <c r="I35" s="121"/>
      <c r="J35" s="121">
        <f>+'C54'!J35+'C63'!J35</f>
        <v>2829</v>
      </c>
      <c r="K35" s="121">
        <f>+'C54'!K35+'C63'!K35</f>
        <v>1384</v>
      </c>
      <c r="L35" s="121">
        <f>+'C54'!L35+'C63'!L35</f>
        <v>1445</v>
      </c>
      <c r="M35" s="121"/>
      <c r="N35" s="121">
        <f>+'C54'!N35+'C63'!N35</f>
        <v>2741</v>
      </c>
      <c r="O35" s="121">
        <f>+'C54'!O35+'C63'!O35</f>
        <v>1310</v>
      </c>
      <c r="P35" s="121">
        <f>+'C54'!P35+'C63'!P35</f>
        <v>1431</v>
      </c>
      <c r="Q35" s="121"/>
      <c r="R35" s="121">
        <f>+'C54'!R35+'C63'!R35</f>
        <v>2427</v>
      </c>
      <c r="S35" s="121">
        <f>+'C54'!S35+'C63'!S35</f>
        <v>1122</v>
      </c>
      <c r="T35" s="121">
        <f>+'C54'!T35+'C63'!T35</f>
        <v>1305</v>
      </c>
      <c r="U35" s="121"/>
      <c r="V35" s="121">
        <f>+'C54'!V35+'C63'!V35</f>
        <v>2440</v>
      </c>
      <c r="W35" s="121">
        <f>+'C54'!W35+'C63'!W35</f>
        <v>1135</v>
      </c>
      <c r="X35" s="121">
        <f>+'C54'!X35+'C63'!X35</f>
        <v>1305</v>
      </c>
      <c r="Y35" s="121"/>
      <c r="Z35" s="37">
        <f>+'C54'!Z35+'C63'!Z35</f>
        <v>532</v>
      </c>
      <c r="AA35" s="37">
        <f>+'C54'!AA35+'C63'!AA35</f>
        <v>256</v>
      </c>
      <c r="AB35" s="37">
        <f>+'C54'!AB35+'C63'!AB35</f>
        <v>276</v>
      </c>
    </row>
    <row r="36" spans="1:28" ht="15.95" customHeight="1" x14ac:dyDescent="0.25">
      <c r="A36" s="53" t="s">
        <v>71</v>
      </c>
      <c r="B36" s="121">
        <f>+'C54'!B36+'C63'!B36</f>
        <v>10750</v>
      </c>
      <c r="C36" s="121">
        <f>+'C54'!C36+'C63'!C36</f>
        <v>5052</v>
      </c>
      <c r="D36" s="121">
        <f>+'C54'!D36+'C63'!D36</f>
        <v>5698</v>
      </c>
      <c r="E36" s="121"/>
      <c r="F36" s="121">
        <f>+'C54'!F36+'C63'!F36</f>
        <v>2277</v>
      </c>
      <c r="G36" s="121">
        <f>+'C54'!G36+'C63'!G36</f>
        <v>1097</v>
      </c>
      <c r="H36" s="121">
        <f>+'C54'!H36+'C63'!H36</f>
        <v>1180</v>
      </c>
      <c r="I36" s="121"/>
      <c r="J36" s="121">
        <f>+'C54'!J36+'C63'!J36</f>
        <v>2072</v>
      </c>
      <c r="K36" s="37">
        <f>+'C54'!K36+'C63'!K36</f>
        <v>980</v>
      </c>
      <c r="L36" s="121">
        <f>+'C54'!L36+'C63'!L36</f>
        <v>1092</v>
      </c>
      <c r="M36" s="121"/>
      <c r="N36" s="121">
        <f>+'C54'!N36+'C63'!N36</f>
        <v>2163</v>
      </c>
      <c r="O36" s="37">
        <f>+'C54'!O36+'C63'!O36</f>
        <v>997</v>
      </c>
      <c r="P36" s="121">
        <f>+'C54'!P36+'C63'!P36</f>
        <v>1166</v>
      </c>
      <c r="Q36" s="121"/>
      <c r="R36" s="121">
        <f>+'C54'!R36+'C63'!R36</f>
        <v>1771</v>
      </c>
      <c r="S36" s="37">
        <f>+'C54'!S36+'C63'!S36</f>
        <v>809</v>
      </c>
      <c r="T36" s="37">
        <f>+'C54'!T36+'C63'!T36</f>
        <v>962</v>
      </c>
      <c r="U36" s="121"/>
      <c r="V36" s="121">
        <f>+'C54'!V36+'C63'!V36</f>
        <v>1927</v>
      </c>
      <c r="W36" s="37">
        <f>+'C54'!W36+'C63'!W36</f>
        <v>898</v>
      </c>
      <c r="X36" s="121">
        <f>+'C54'!X36+'C63'!X36</f>
        <v>1029</v>
      </c>
      <c r="Y36" s="121"/>
      <c r="Z36" s="37">
        <f>+'C54'!Z36+'C63'!Z36</f>
        <v>540</v>
      </c>
      <c r="AA36" s="37">
        <f>+'C54'!AA36+'C63'!AA36</f>
        <v>271</v>
      </c>
      <c r="AB36" s="37">
        <f>+'C54'!AB36+'C63'!AB36</f>
        <v>269</v>
      </c>
    </row>
    <row r="37" spans="1:28" ht="15.95" customHeight="1" thickBot="1" x14ac:dyDescent="0.3">
      <c r="A37" s="49" t="s">
        <v>72</v>
      </c>
      <c r="B37" s="121">
        <f>+'C54'!B37+'C63'!B37</f>
        <v>2225</v>
      </c>
      <c r="C37" s="121">
        <f>+'C54'!C37+'C63'!C37</f>
        <v>1074</v>
      </c>
      <c r="D37" s="121">
        <f>+'C54'!D37+'C63'!D37</f>
        <v>1151</v>
      </c>
      <c r="E37" s="121"/>
      <c r="F37" s="37">
        <f>+'C54'!F37+'C63'!F37</f>
        <v>471</v>
      </c>
      <c r="G37" s="37">
        <f>+'C54'!G37+'C63'!G37</f>
        <v>218</v>
      </c>
      <c r="H37" s="37">
        <f>+'C54'!H37+'C63'!H37</f>
        <v>253</v>
      </c>
      <c r="I37" s="37"/>
      <c r="J37" s="37">
        <f>+'C54'!J37+'C63'!J37</f>
        <v>504</v>
      </c>
      <c r="K37" s="37">
        <f>+'C54'!K37+'C63'!K37</f>
        <v>245</v>
      </c>
      <c r="L37" s="37">
        <f>+'C54'!L37+'C63'!L37</f>
        <v>259</v>
      </c>
      <c r="M37" s="37"/>
      <c r="N37" s="37">
        <f>+'C54'!N37+'C63'!N37</f>
        <v>438</v>
      </c>
      <c r="O37" s="37">
        <f>+'C54'!O37+'C63'!O37</f>
        <v>212</v>
      </c>
      <c r="P37" s="37">
        <f>+'C54'!P37+'C63'!P37</f>
        <v>226</v>
      </c>
      <c r="Q37" s="37"/>
      <c r="R37" s="37">
        <f>+'C54'!R37+'C63'!R37</f>
        <v>377</v>
      </c>
      <c r="S37" s="37">
        <f>+'C54'!S37+'C63'!S37</f>
        <v>188</v>
      </c>
      <c r="T37" s="37">
        <f>+'C54'!T37+'C63'!T37</f>
        <v>189</v>
      </c>
      <c r="U37" s="37"/>
      <c r="V37" s="37">
        <f>+'C54'!V37+'C63'!V37</f>
        <v>288</v>
      </c>
      <c r="W37" s="37">
        <f>+'C54'!W37+'C63'!W37</f>
        <v>134</v>
      </c>
      <c r="X37" s="37">
        <f>+'C54'!X37+'C63'!X37</f>
        <v>154</v>
      </c>
      <c r="Y37" s="37"/>
      <c r="Z37" s="37">
        <f>+'C54'!Z37+'C63'!Z37</f>
        <v>147</v>
      </c>
      <c r="AA37" s="37">
        <f>+'C54'!AA37+'C63'!AA37</f>
        <v>77</v>
      </c>
      <c r="AB37" s="37">
        <f>+'C54'!AB37+'C63'!AB37</f>
        <v>70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568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38:AB38"/>
    <mergeCell ref="Z7:AB7"/>
    <mergeCell ref="A40:AB40"/>
    <mergeCell ref="A4:AB4"/>
    <mergeCell ref="A2:AB2"/>
    <mergeCell ref="A3:AB3"/>
    <mergeCell ref="A39:AB39"/>
    <mergeCell ref="A1:AB1"/>
    <mergeCell ref="AC2:AD3"/>
    <mergeCell ref="A5:AB5"/>
    <mergeCell ref="A7:A8"/>
    <mergeCell ref="B7:D7"/>
    <mergeCell ref="F7:H7"/>
    <mergeCell ref="J7:L7"/>
    <mergeCell ref="N7:P7"/>
    <mergeCell ref="R7:T7"/>
    <mergeCell ref="V7:X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activeCell="P15" sqref="P15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220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99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+'C44'!B9/'C43'!B9*100</f>
        <v>75.524307157863973</v>
      </c>
      <c r="C9" s="191">
        <f>+'C44'!C9/'C43'!C9*100</f>
        <v>72.131194222806926</v>
      </c>
      <c r="D9" s="191">
        <f>+'C44'!D9/'C43'!D9*100</f>
        <v>78.962158544044499</v>
      </c>
      <c r="E9" s="191"/>
      <c r="F9" s="191">
        <f>+'C44'!F9/'C43'!F9*100</f>
        <v>72.379122900232957</v>
      </c>
      <c r="G9" s="191">
        <f>+'C44'!G9/'C43'!G9*100</f>
        <v>69.90636099451082</v>
      </c>
      <c r="H9" s="191">
        <f>+'C44'!H9/'C43'!H9*100</f>
        <v>74.915141981952146</v>
      </c>
      <c r="I9" s="191"/>
      <c r="J9" s="191">
        <f>+'C44'!J9/'C43'!J9*100</f>
        <v>69.406230342149172</v>
      </c>
      <c r="K9" s="191">
        <f>+'C44'!K9/'C43'!K9*100</f>
        <v>66.204432118189814</v>
      </c>
      <c r="L9" s="191">
        <f>+'C44'!L9/'C43'!L9*100</f>
        <v>72.776265192129557</v>
      </c>
      <c r="M9" s="191"/>
      <c r="N9" s="191">
        <f>+'C44'!N9/'C43'!N9*100</f>
        <v>78.989704955428166</v>
      </c>
      <c r="O9" s="191">
        <f>+'C44'!O9/'C43'!O9*100</f>
        <v>75.699988085309187</v>
      </c>
      <c r="P9" s="191">
        <f>+'C44'!P9/'C43'!P9*100</f>
        <v>82.330167563970718</v>
      </c>
      <c r="Q9" s="191"/>
      <c r="R9" s="191">
        <f>+'C44'!R9/'C43'!R9*100</f>
        <v>72.517753389283413</v>
      </c>
      <c r="S9" s="191">
        <f>+'C44'!S9/'C43'!S9*100</f>
        <v>67.954802259887003</v>
      </c>
      <c r="T9" s="191">
        <f>+'C44'!T9/'C43'!T9*100</f>
        <v>77.079231886396656</v>
      </c>
      <c r="U9" s="191"/>
      <c r="V9" s="191">
        <f>+'C44'!V9/'C43'!V9*100</f>
        <v>81.607240065323893</v>
      </c>
      <c r="W9" s="191">
        <f>+'C44'!W9/'C43'!W9*100</f>
        <v>77.912155680416603</v>
      </c>
      <c r="X9" s="191">
        <f>+'C44'!X9/'C43'!X9*100</f>
        <v>85.251385322340852</v>
      </c>
      <c r="Y9" s="191"/>
      <c r="Z9" s="191">
        <f>+'C44'!Z9/'C43'!Z9*100</f>
        <v>93.94687666844635</v>
      </c>
      <c r="AA9" s="191">
        <f>+'C44'!AA9/'C43'!AA9*100</f>
        <v>92.405063291139243</v>
      </c>
      <c r="AB9" s="191">
        <f>+'C44'!AB9/'C43'!AB9*100</f>
        <v>95.368826170622185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+'C44'!B11/'C43'!B11*100</f>
        <v>63.793103448275865</v>
      </c>
      <c r="C11" s="99">
        <f>+'C44'!C11/'C43'!C11*100</f>
        <v>61.862025201704284</v>
      </c>
      <c r="D11" s="99">
        <f>+'C44'!D11/'C43'!D11*100</f>
        <v>65.78038996175016</v>
      </c>
      <c r="E11" s="99"/>
      <c r="F11" s="99">
        <f>+'C44'!F11/'C43'!F11*100</f>
        <v>58.808988764044948</v>
      </c>
      <c r="G11" s="99">
        <f>+'C44'!G11/'C43'!G11*100</f>
        <v>59.036676977463543</v>
      </c>
      <c r="H11" s="99">
        <f>+'C44'!H11/'C43'!H11*100</f>
        <v>58.573388203017828</v>
      </c>
      <c r="I11" s="99"/>
      <c r="J11" s="99">
        <f>+'C44'!J11/'C43'!J11*100</f>
        <v>52.464157706093197</v>
      </c>
      <c r="K11" s="99">
        <f>+'C44'!K11/'C43'!K11*100</f>
        <v>51.31926121372031</v>
      </c>
      <c r="L11" s="99">
        <f>+'C44'!L11/'C43'!L11*100</f>
        <v>53.652968036529678</v>
      </c>
      <c r="M11" s="99"/>
      <c r="N11" s="99">
        <f>+'C44'!N11/'C43'!N11*100</f>
        <v>63.915737298636934</v>
      </c>
      <c r="O11" s="99">
        <f>+'C44'!O11/'C43'!O11*100</f>
        <v>60.710808179162612</v>
      </c>
      <c r="P11" s="99">
        <f>+'C44'!P11/'C43'!P11*100</f>
        <v>67.238768298838963</v>
      </c>
      <c r="Q11" s="99"/>
      <c r="R11" s="99">
        <f>+'C44'!R11/'C43'!R11*100</f>
        <v>63.118556701030926</v>
      </c>
      <c r="S11" s="99">
        <f>+'C44'!S11/'C43'!S11*100</f>
        <v>59.272183449651052</v>
      </c>
      <c r="T11" s="99">
        <f>+'C44'!T11/'C43'!T11*100</f>
        <v>67.235859124866593</v>
      </c>
      <c r="U11" s="99"/>
      <c r="V11" s="99">
        <f>+'C44'!V11/'C43'!V11*100</f>
        <v>74.688279301745638</v>
      </c>
      <c r="W11" s="99">
        <f>+'C44'!W11/'C43'!W11*100</f>
        <v>73.190214677983022</v>
      </c>
      <c r="X11" s="99">
        <f>+'C44'!X11/'C43'!X11*100</f>
        <v>76.183358246138511</v>
      </c>
      <c r="Y11" s="99"/>
      <c r="Z11" s="99">
        <f>+'C44'!Z11/'C43'!Z11*100</f>
        <v>98.024149286498357</v>
      </c>
      <c r="AA11" s="99">
        <f>+'C44'!AA11/'C43'!AA11*100</f>
        <v>97.215777262180964</v>
      </c>
      <c r="AB11" s="99">
        <f>+'C44'!AB11/'C43'!AB11*100</f>
        <v>98.75</v>
      </c>
    </row>
    <row r="12" spans="1:31" ht="15.95" customHeight="1" x14ac:dyDescent="0.25">
      <c r="A12" s="53" t="s">
        <v>48</v>
      </c>
      <c r="B12" s="99">
        <f>+'C44'!B12/'C43'!B12*100</f>
        <v>71.716207420264695</v>
      </c>
      <c r="C12" s="99">
        <f>+'C44'!C12/'C43'!C12*100</f>
        <v>69.040511727078894</v>
      </c>
      <c r="D12" s="99">
        <f>+'C44'!D12/'C43'!D12*100</f>
        <v>74.487632508833926</v>
      </c>
      <c r="E12" s="99"/>
      <c r="F12" s="99">
        <f>+'C44'!F12/'C43'!F12*100</f>
        <v>67.673401374713606</v>
      </c>
      <c r="G12" s="99">
        <f>+'C44'!G12/'C43'!G12*100</f>
        <v>64.639091646390909</v>
      </c>
      <c r="H12" s="99">
        <f>+'C44'!H12/'C43'!H12*100</f>
        <v>70.877944325481806</v>
      </c>
      <c r="I12" s="99"/>
      <c r="J12" s="99">
        <f>+'C44'!J12/'C43'!J12*100</f>
        <v>66.13478899853034</v>
      </c>
      <c r="K12" s="99">
        <f>+'C44'!K12/'C43'!K12*100</f>
        <v>64.753764753764756</v>
      </c>
      <c r="L12" s="99">
        <f>+'C44'!L12/'C43'!L12*100</f>
        <v>67.606244579358204</v>
      </c>
      <c r="M12" s="99"/>
      <c r="N12" s="99">
        <f>+'C44'!N12/'C43'!N12*100</f>
        <v>74.561603279435204</v>
      </c>
      <c r="O12" s="99">
        <f>+'C44'!O12/'C43'!O12*100</f>
        <v>72.824156305506222</v>
      </c>
      <c r="P12" s="99">
        <f>+'C44'!P12/'C43'!P12*100</f>
        <v>76.390836839644692</v>
      </c>
      <c r="Q12" s="99"/>
      <c r="R12" s="99">
        <f>+'C44'!R12/'C43'!R12*100</f>
        <v>67.788461538461547</v>
      </c>
      <c r="S12" s="99">
        <f>+'C44'!S12/'C43'!S12*100</f>
        <v>63.874345549738223</v>
      </c>
      <c r="T12" s="99">
        <f>+'C44'!T12/'C43'!T12*100</f>
        <v>71.782418649830021</v>
      </c>
      <c r="U12" s="99"/>
      <c r="V12" s="99">
        <f>+'C44'!V12/'C43'!V12*100</f>
        <v>80.004760771244946</v>
      </c>
      <c r="W12" s="99">
        <f>+'C44'!W12/'C43'!W12*100</f>
        <v>76.814326107445808</v>
      </c>
      <c r="X12" s="99">
        <f>+'C44'!X12/'C43'!X12*100</f>
        <v>83.261183261183263</v>
      </c>
      <c r="Y12" s="99"/>
      <c r="Z12" s="99">
        <f>+'C44'!Z12/'C43'!Z12*100</f>
        <v>92.318244170096023</v>
      </c>
      <c r="AA12" s="99">
        <f>+'C44'!AA12/'C43'!AA12*100</f>
        <v>91.131498470948017</v>
      </c>
      <c r="AB12" s="99">
        <f>+'C44'!AB12/'C43'!AB12*100</f>
        <v>93.28358208955224</v>
      </c>
    </row>
    <row r="13" spans="1:31" ht="15.95" customHeight="1" x14ac:dyDescent="0.25">
      <c r="A13" s="53" t="s">
        <v>49</v>
      </c>
      <c r="B13" s="99">
        <f>+'C44'!B13/'C43'!B13*100</f>
        <v>69.196117337909584</v>
      </c>
      <c r="C13" s="99">
        <f>+'C44'!C13/'C43'!C13*100</f>
        <v>66.161561103237759</v>
      </c>
      <c r="D13" s="99">
        <f>+'C44'!D13/'C43'!D13*100</f>
        <v>72.134262191260291</v>
      </c>
      <c r="E13" s="99"/>
      <c r="F13" s="99">
        <f>+'C44'!F13/'C43'!F13*100</f>
        <v>65.606361829025843</v>
      </c>
      <c r="G13" s="99">
        <f>+'C44'!G13/'C43'!G13*100</f>
        <v>62.315996074582927</v>
      </c>
      <c r="H13" s="99">
        <f>+'C44'!H13/'C43'!H13*100</f>
        <v>68.982880161127895</v>
      </c>
      <c r="I13" s="99"/>
      <c r="J13" s="99">
        <f>+'C44'!J13/'C43'!J13*100</f>
        <v>61.810322908721083</v>
      </c>
      <c r="K13" s="99">
        <f>+'C44'!K13/'C43'!K13*100</f>
        <v>58.908188585607945</v>
      </c>
      <c r="L13" s="99">
        <f>+'C44'!L13/'C43'!L13*100</f>
        <v>64.859228362878</v>
      </c>
      <c r="M13" s="99"/>
      <c r="N13" s="99">
        <f>+'C44'!N13/'C43'!N13*100</f>
        <v>77.393906420021764</v>
      </c>
      <c r="O13" s="99">
        <f>+'C44'!O13/'C43'!O13*100</f>
        <v>74.775784753363226</v>
      </c>
      <c r="P13" s="99">
        <f>+'C44'!P13/'C43'!P13*100</f>
        <v>79.862579281183926</v>
      </c>
      <c r="Q13" s="99"/>
      <c r="R13" s="99">
        <f>+'C44'!R13/'C43'!R13*100</f>
        <v>63.586626139817625</v>
      </c>
      <c r="S13" s="99">
        <f>+'C44'!S13/'C43'!S13*100</f>
        <v>61.111111111111114</v>
      </c>
      <c r="T13" s="99">
        <f>+'C44'!T13/'C43'!T13*100</f>
        <v>65.885111371629549</v>
      </c>
      <c r="U13" s="99"/>
      <c r="V13" s="99">
        <f>+'C44'!V13/'C43'!V13*100</f>
        <v>76.910777102654308</v>
      </c>
      <c r="W13" s="99">
        <f>+'C44'!W13/'C43'!W13*100</f>
        <v>74.783765801729871</v>
      </c>
      <c r="X13" s="99">
        <f>+'C44'!X13/'C43'!X13*100</f>
        <v>78.879310344827587</v>
      </c>
      <c r="Y13" s="99"/>
      <c r="Z13" s="99">
        <f>+'C44'!Z13/'C43'!Z13*100</f>
        <v>82.077051926298168</v>
      </c>
      <c r="AA13" s="99">
        <f>+'C44'!AA13/'C43'!AA13*100</f>
        <v>74.698795180722882</v>
      </c>
      <c r="AB13" s="99">
        <f>+'C44'!AB13/'C43'!AB13*100</f>
        <v>87.356321839080465</v>
      </c>
    </row>
    <row r="14" spans="1:31" ht="15.95" customHeight="1" x14ac:dyDescent="0.25">
      <c r="A14" s="53" t="s">
        <v>50</v>
      </c>
      <c r="B14" s="99">
        <f>+'C44'!B14/'C43'!B14*100</f>
        <v>71.43400532521872</v>
      </c>
      <c r="C14" s="99">
        <f>+'C44'!C14/'C43'!C14*100</f>
        <v>66.874263591987884</v>
      </c>
      <c r="D14" s="99">
        <f>+'C44'!D14/'C43'!D14*100</f>
        <v>76.033619152729443</v>
      </c>
      <c r="E14" s="99"/>
      <c r="F14" s="99">
        <f>+'C44'!F14/'C43'!F14*100</f>
        <v>73.173941653871466</v>
      </c>
      <c r="G14" s="99">
        <f>+'C44'!G14/'C43'!G14*100</f>
        <v>71.63179916317992</v>
      </c>
      <c r="H14" s="99">
        <f>+'C44'!H14/'C43'!H14*100</f>
        <v>74.873213462425085</v>
      </c>
      <c r="I14" s="99"/>
      <c r="J14" s="99">
        <f>+'C44'!J14/'C43'!J14*100</f>
        <v>62.221759933430413</v>
      </c>
      <c r="K14" s="99">
        <f>+'C44'!K14/'C43'!K14*100</f>
        <v>57.845145432199921</v>
      </c>
      <c r="L14" s="99">
        <f>+'C44'!L14/'C43'!L14*100</f>
        <v>66.737109044801358</v>
      </c>
      <c r="M14" s="99"/>
      <c r="N14" s="99">
        <f>+'C44'!N14/'C43'!N14*100</f>
        <v>72.560975609756099</v>
      </c>
      <c r="O14" s="99">
        <f>+'C44'!O14/'C43'!O14*100</f>
        <v>68.469294225481221</v>
      </c>
      <c r="P14" s="99">
        <f>+'C44'!P14/'C43'!P14*100</f>
        <v>76.849183477425555</v>
      </c>
      <c r="Q14" s="99"/>
      <c r="R14" s="99">
        <f>+'C44'!R14/'C43'!R14*100</f>
        <v>66.8179646440516</v>
      </c>
      <c r="S14" s="99">
        <f>+'C44'!S14/'C43'!S14*100</f>
        <v>60.513565891472865</v>
      </c>
      <c r="T14" s="99">
        <f>+'C44'!T14/'C43'!T14*100</f>
        <v>72.95004712535345</v>
      </c>
      <c r="U14" s="99"/>
      <c r="V14" s="99">
        <f>+'C44'!V14/'C43'!V14*100</f>
        <v>75.494929985514247</v>
      </c>
      <c r="W14" s="99">
        <f>+'C44'!W14/'C43'!W14*100</f>
        <v>68.605224248398216</v>
      </c>
      <c r="X14" s="99">
        <f>+'C44'!X14/'C43'!X14*100</f>
        <v>82.110743019403685</v>
      </c>
      <c r="Y14" s="99"/>
      <c r="Z14" s="99">
        <f>+'C44'!Z14/'C43'!Z14*100</f>
        <v>91.426893716970042</v>
      </c>
      <c r="AA14" s="99">
        <f>+'C44'!AA14/'C43'!AA14*100</f>
        <v>88.530927835051543</v>
      </c>
      <c r="AB14" s="99">
        <f>+'C44'!AB14/'C43'!AB14*100</f>
        <v>93.851132686084142</v>
      </c>
    </row>
    <row r="15" spans="1:31" ht="15.95" customHeight="1" x14ac:dyDescent="0.25">
      <c r="A15" s="53" t="s">
        <v>51</v>
      </c>
      <c r="B15" s="99">
        <f>+'C44'!B15/'C43'!B15*100</f>
        <v>86.452461480646363</v>
      </c>
      <c r="C15" s="99">
        <f>+'C44'!C15/'C43'!C15*100</f>
        <v>83.824586628324951</v>
      </c>
      <c r="D15" s="99">
        <f>+'C44'!D15/'C43'!D15*100</f>
        <v>89.330708661417319</v>
      </c>
      <c r="E15" s="99"/>
      <c r="F15" s="99">
        <f>+'C44'!F15/'C43'!F15*100</f>
        <v>83.536014967259121</v>
      </c>
      <c r="G15" s="99">
        <f>+'C44'!G15/'C43'!G15*100</f>
        <v>83.212996389891686</v>
      </c>
      <c r="H15" s="99">
        <f>+'C44'!H15/'C43'!H15*100</f>
        <v>83.883495145631073</v>
      </c>
      <c r="I15" s="99"/>
      <c r="J15" s="99">
        <f>+'C44'!J15/'C43'!J15*100</f>
        <v>76.900000000000006</v>
      </c>
      <c r="K15" s="99">
        <f>+'C44'!K15/'C43'!K15*100</f>
        <v>70.998116760828623</v>
      </c>
      <c r="L15" s="99">
        <f>+'C44'!L15/'C43'!L15*100</f>
        <v>83.582089552238799</v>
      </c>
      <c r="M15" s="99"/>
      <c r="N15" s="99">
        <f>+'C44'!N15/'C43'!N15*100</f>
        <v>92.036290322580655</v>
      </c>
      <c r="O15" s="99">
        <f>+'C44'!O15/'C43'!O15*100</f>
        <v>88.385826771653541</v>
      </c>
      <c r="P15" s="99">
        <f>+'C44'!P15/'C43'!P15*100</f>
        <v>95.867768595041326</v>
      </c>
      <c r="Q15" s="99"/>
      <c r="R15" s="99">
        <f>+'C44'!R15/'C43'!R15*100</f>
        <v>82.719836400817996</v>
      </c>
      <c r="S15" s="99">
        <f>+'C44'!S15/'C43'!S15*100</f>
        <v>79.803921568627459</v>
      </c>
      <c r="T15" s="99">
        <f>+'C44'!T15/'C43'!T15*100</f>
        <v>85.897435897435898</v>
      </c>
      <c r="U15" s="99"/>
      <c r="V15" s="99">
        <f>+'C44'!V15/'C43'!V15*100</f>
        <v>94.162995594713664</v>
      </c>
      <c r="W15" s="99">
        <f>+'C44'!W15/'C43'!W15*100</f>
        <v>93.305439330543933</v>
      </c>
      <c r="X15" s="99">
        <f>+'C44'!X15/'C43'!X15*100</f>
        <v>95.116279069767444</v>
      </c>
      <c r="Y15" s="99"/>
      <c r="Z15" s="99">
        <f>+'C44'!Z15/'C43'!Z15*100</f>
        <v>96.533333333333331</v>
      </c>
      <c r="AA15" s="99">
        <f>+'C44'!AA15/'C43'!AA15*100</f>
        <v>95.522388059701484</v>
      </c>
      <c r="AB15" s="99">
        <f>+'C44'!AB15/'C43'!AB15*100</f>
        <v>97.701149425287355</v>
      </c>
    </row>
    <row r="16" spans="1:31" ht="15.95" customHeight="1" x14ac:dyDescent="0.25">
      <c r="A16" s="53" t="s">
        <v>52</v>
      </c>
      <c r="B16" s="99">
        <f>+'C44'!B16/'C43'!B16*100</f>
        <v>79.117801505338704</v>
      </c>
      <c r="C16" s="99">
        <f>+'C44'!C16/'C43'!C16*100</f>
        <v>75.199583477959038</v>
      </c>
      <c r="D16" s="99">
        <f>+'C44'!D16/'C43'!D16*100</f>
        <v>83.103813559322035</v>
      </c>
      <c r="E16" s="99"/>
      <c r="F16" s="99">
        <f>+'C44'!F16/'C43'!F16*100</f>
        <v>71.605995717344754</v>
      </c>
      <c r="G16" s="99">
        <f>+'C44'!G16/'C43'!G16*100</f>
        <v>67.916303400174371</v>
      </c>
      <c r="H16" s="99">
        <f>+'C44'!H16/'C43'!H16*100</f>
        <v>75.168350168350173</v>
      </c>
      <c r="I16" s="99"/>
      <c r="J16" s="99">
        <f>+'C44'!J16/'C43'!J16*100</f>
        <v>74.251012145748987</v>
      </c>
      <c r="K16" s="99">
        <f>+'C44'!K16/'C43'!K16*100</f>
        <v>71.098726114649679</v>
      </c>
      <c r="L16" s="99">
        <f>+'C44'!L16/'C43'!L16*100</f>
        <v>77.512355848434922</v>
      </c>
      <c r="M16" s="99"/>
      <c r="N16" s="99">
        <f>+'C44'!N16/'C43'!N16*100</f>
        <v>86.821015138023157</v>
      </c>
      <c r="O16" s="99">
        <f>+'C44'!O16/'C43'!O16*100</f>
        <v>82.194244604316552</v>
      </c>
      <c r="P16" s="99">
        <f>+'C44'!P16/'C43'!P16*100</f>
        <v>91.358024691358025</v>
      </c>
      <c r="Q16" s="99"/>
      <c r="R16" s="99">
        <f>+'C44'!R16/'C43'!R16*100</f>
        <v>72.244488977955911</v>
      </c>
      <c r="S16" s="99">
        <f>+'C44'!S16/'C43'!S16*100</f>
        <v>66.502946954813353</v>
      </c>
      <c r="T16" s="99">
        <f>+'C44'!T16/'C43'!T16*100</f>
        <v>78.220858895705518</v>
      </c>
      <c r="U16" s="99"/>
      <c r="V16" s="99">
        <f>+'C44'!V16/'C43'!V16*100</f>
        <v>88.498727735368959</v>
      </c>
      <c r="W16" s="99">
        <f>+'C44'!W16/'C43'!W16*100</f>
        <v>85.029940119760482</v>
      </c>
      <c r="X16" s="99">
        <f>+'C44'!X16/'C43'!X16*100</f>
        <v>92.107995846313599</v>
      </c>
      <c r="Y16" s="99"/>
      <c r="Z16" s="99">
        <f>+'C44'!Z16/'C43'!Z16*100</f>
        <v>97.34299516908213</v>
      </c>
      <c r="AA16" s="99">
        <f>+'C44'!AA16/'C43'!AA16*100</f>
        <v>96.035242290748897</v>
      </c>
      <c r="AB16" s="99">
        <f>+'C44'!AB16/'C43'!AB16*100</f>
        <v>98.930481283422452</v>
      </c>
    </row>
    <row r="17" spans="1:28" ht="15.95" customHeight="1" x14ac:dyDescent="0.25">
      <c r="A17" s="53" t="s">
        <v>53</v>
      </c>
      <c r="B17" s="99">
        <f>+'C44'!B17/'C43'!B17*100</f>
        <v>78.8826815642458</v>
      </c>
      <c r="C17" s="99">
        <f>+'C44'!C17/'C43'!C17*100</f>
        <v>73.102930127723525</v>
      </c>
      <c r="D17" s="99">
        <f>+'C44'!D17/'C43'!D17*100</f>
        <v>84.564254062038401</v>
      </c>
      <c r="E17" s="99"/>
      <c r="F17" s="99">
        <f>+'C44'!F17/'C43'!F17*100</f>
        <v>74.8046875</v>
      </c>
      <c r="G17" s="99">
        <f>+'C44'!G17/'C43'!G17*100</f>
        <v>71.825396825396822</v>
      </c>
      <c r="H17" s="99">
        <f>+'C44'!H17/'C43'!H17*100</f>
        <v>77.692307692307693</v>
      </c>
      <c r="I17" s="99"/>
      <c r="J17" s="99">
        <f>+'C44'!J17/'C43'!J17*100</f>
        <v>73.267326732673268</v>
      </c>
      <c r="K17" s="99">
        <f>+'C44'!K17/'C43'!K17*100</f>
        <v>69.72789115646259</v>
      </c>
      <c r="L17" s="99">
        <f>+'C44'!L17/'C43'!L17*100</f>
        <v>78.199052132701425</v>
      </c>
      <c r="M17" s="99"/>
      <c r="N17" s="99">
        <f>+'C44'!N17/'C43'!N17*100</f>
        <v>86.278195488721806</v>
      </c>
      <c r="O17" s="99">
        <f>+'C44'!O17/'C43'!O17*100</f>
        <v>82.222222222222214</v>
      </c>
      <c r="P17" s="99">
        <f>+'C44'!P17/'C43'!P17*100</f>
        <v>90.458015267175568</v>
      </c>
      <c r="Q17" s="99"/>
      <c r="R17" s="99">
        <f>+'C44'!R17/'C43'!R17*100</f>
        <v>77.018633540372676</v>
      </c>
      <c r="S17" s="99">
        <f>+'C44'!S17/'C43'!S17*100</f>
        <v>64.454976303317537</v>
      </c>
      <c r="T17" s="99">
        <f>+'C44'!T17/'C43'!T17*100</f>
        <v>86.764705882352942</v>
      </c>
      <c r="U17" s="99"/>
      <c r="V17" s="99">
        <f>+'C44'!V17/'C43'!V17*100</f>
        <v>79.959514170040492</v>
      </c>
      <c r="W17" s="99">
        <f>+'C44'!W17/'C43'!W17*100</f>
        <v>72.608695652173921</v>
      </c>
      <c r="X17" s="99">
        <f>+'C44'!X17/'C43'!X17*100</f>
        <v>86.36363636363636</v>
      </c>
      <c r="Y17" s="99"/>
      <c r="Z17" s="99">
        <f>+'C44'!Z17/'C43'!Z17*100</f>
        <v>87.421383647798748</v>
      </c>
      <c r="AA17" s="99">
        <f>+'C44'!AA17/'C43'!AA17*100</f>
        <v>83.78378378378379</v>
      </c>
      <c r="AB17" s="99">
        <f>+'C44'!AB17/'C43'!AB17*100</f>
        <v>90.588235294117652</v>
      </c>
    </row>
    <row r="18" spans="1:28" ht="15.95" customHeight="1" x14ac:dyDescent="0.25">
      <c r="A18" s="53" t="s">
        <v>54</v>
      </c>
      <c r="B18" s="99">
        <f>+'C44'!B18/'C43'!B18*100</f>
        <v>70.355951056729708</v>
      </c>
      <c r="C18" s="99">
        <f>+'C44'!C18/'C43'!C18*100</f>
        <v>66.596910198805944</v>
      </c>
      <c r="D18" s="99">
        <f>+'C44'!D18/'C43'!D18*100</f>
        <v>74.145312403052671</v>
      </c>
      <c r="E18" s="99"/>
      <c r="F18" s="99">
        <f>+'C44'!F18/'C43'!F18*100</f>
        <v>62.049780380673504</v>
      </c>
      <c r="G18" s="99">
        <f>+'C44'!G18/'C43'!G18*100</f>
        <v>59.288194444444443</v>
      </c>
      <c r="H18" s="99">
        <f>+'C44'!H18/'C43'!H18*100</f>
        <v>64.878482513337289</v>
      </c>
      <c r="I18" s="99"/>
      <c r="J18" s="99">
        <f>+'C44'!J18/'C43'!J18*100</f>
        <v>61.469265367316339</v>
      </c>
      <c r="K18" s="99">
        <f>+'C44'!K18/'C43'!K18*100</f>
        <v>57.777124375183774</v>
      </c>
      <c r="L18" s="99">
        <f>+'C44'!L18/'C43'!L18*100</f>
        <v>65.310492505353324</v>
      </c>
      <c r="M18" s="99"/>
      <c r="N18" s="99">
        <f>+'C44'!N18/'C43'!N18*100</f>
        <v>75.659453482862105</v>
      </c>
      <c r="O18" s="99">
        <f>+'C44'!O18/'C43'!O18*100</f>
        <v>72.555800062873317</v>
      </c>
      <c r="P18" s="99">
        <f>+'C44'!P18/'C43'!P18*100</f>
        <v>78.793650793650798</v>
      </c>
      <c r="Q18" s="99"/>
      <c r="R18" s="99">
        <f>+'C44'!R18/'C43'!R18*100</f>
        <v>70.726533498320663</v>
      </c>
      <c r="S18" s="99">
        <f>+'C44'!S18/'C43'!S18*100</f>
        <v>65.02115655853315</v>
      </c>
      <c r="T18" s="99">
        <f>+'C44'!T18/'C43'!T18*100</f>
        <v>76.462247429989361</v>
      </c>
      <c r="U18" s="99"/>
      <c r="V18" s="99">
        <f>+'C44'!V18/'C43'!V18*100</f>
        <v>78.78341013824884</v>
      </c>
      <c r="W18" s="99">
        <f>+'C44'!W18/'C43'!W18*100</f>
        <v>74.971941638608314</v>
      </c>
      <c r="X18" s="99">
        <f>+'C44'!X18/'C43'!X18*100</f>
        <v>82.485465116279073</v>
      </c>
      <c r="Y18" s="99"/>
      <c r="Z18" s="99">
        <f>+'C44'!Z18/'C43'!Z18*100</f>
        <v>94.210889042039966</v>
      </c>
      <c r="AA18" s="99">
        <f>+'C44'!AA18/'C43'!AA18*100</f>
        <v>92.857142857142861</v>
      </c>
      <c r="AB18" s="99">
        <f>+'C44'!AB18/'C43'!AB18*100</f>
        <v>95.472703062583221</v>
      </c>
    </row>
    <row r="19" spans="1:28" ht="15.95" customHeight="1" x14ac:dyDescent="0.25">
      <c r="A19" s="53" t="s">
        <v>55</v>
      </c>
      <c r="B19" s="99">
        <f>+'C44'!B19/'C43'!B19*100</f>
        <v>71.815107102593018</v>
      </c>
      <c r="C19" s="99">
        <f>+'C44'!C19/'C43'!C19*100</f>
        <v>66.885566578175215</v>
      </c>
      <c r="D19" s="99">
        <f>+'C44'!D19/'C43'!D19*100</f>
        <v>76.830135039090266</v>
      </c>
      <c r="E19" s="99"/>
      <c r="F19" s="99">
        <f>+'C44'!F19/'C43'!F19*100</f>
        <v>68.33824975417896</v>
      </c>
      <c r="G19" s="99">
        <f>+'C44'!G19/'C43'!G19*100</f>
        <v>66.152858060372509</v>
      </c>
      <c r="H19" s="99">
        <f>+'C44'!H19/'C43'!H19*100</f>
        <v>70.615796519410978</v>
      </c>
      <c r="I19" s="99"/>
      <c r="J19" s="99">
        <f>+'C44'!J19/'C43'!J19*100</f>
        <v>66.112956810631232</v>
      </c>
      <c r="K19" s="99">
        <f>+'C44'!K19/'C43'!K19*100</f>
        <v>62.467866323907451</v>
      </c>
      <c r="L19" s="99">
        <f>+'C44'!L19/'C43'!L19*100</f>
        <v>70.013755158184324</v>
      </c>
      <c r="M19" s="99"/>
      <c r="N19" s="99">
        <f>+'C44'!N19/'C43'!N19*100</f>
        <v>73.068592057761734</v>
      </c>
      <c r="O19" s="99">
        <f>+'C44'!O19/'C43'!O19*100</f>
        <v>68.282252316464721</v>
      </c>
      <c r="P19" s="99">
        <f>+'C44'!P19/'C43'!P19*100</f>
        <v>77.980980248719817</v>
      </c>
      <c r="Q19" s="99"/>
      <c r="R19" s="99">
        <f>+'C44'!R19/'C43'!R19*100</f>
        <v>71.259842519685037</v>
      </c>
      <c r="S19" s="99">
        <f>+'C44'!S19/'C43'!S19*100</f>
        <v>63.341250989707042</v>
      </c>
      <c r="T19" s="99">
        <f>+'C44'!T19/'C43'!T19*100</f>
        <v>79.091620986687545</v>
      </c>
      <c r="U19" s="99"/>
      <c r="V19" s="99">
        <f>+'C44'!V19/'C43'!V19*100</f>
        <v>78.426395939086291</v>
      </c>
      <c r="W19" s="99">
        <f>+'C44'!W19/'C43'!W19*100</f>
        <v>71.068635968722845</v>
      </c>
      <c r="X19" s="99">
        <f>+'C44'!X19/'C43'!X19*100</f>
        <v>85.408079142621602</v>
      </c>
      <c r="Y19" s="99"/>
      <c r="Z19" s="99">
        <f>+'C44'!Z19/'C43'!Z19*100</f>
        <v>93.873085339168497</v>
      </c>
      <c r="AA19" s="99">
        <f>+'C44'!AA19/'C43'!AA19*100</f>
        <v>92.070484581497809</v>
      </c>
      <c r="AB19" s="99">
        <f>+'C44'!AB19/'C43'!AB19*100</f>
        <v>95.652173913043484</v>
      </c>
    </row>
    <row r="20" spans="1:28" ht="15.95" customHeight="1" x14ac:dyDescent="0.25">
      <c r="A20" s="53" t="s">
        <v>56</v>
      </c>
      <c r="B20" s="99">
        <f>+'C44'!B20/'C43'!B20*100</f>
        <v>78.429025037738796</v>
      </c>
      <c r="C20" s="99">
        <f>+'C44'!C20/'C43'!C20*100</f>
        <v>74.425377015080613</v>
      </c>
      <c r="D20" s="99">
        <f>+'C44'!D20/'C43'!D20*100</f>
        <v>82.440600250104211</v>
      </c>
      <c r="E20" s="99"/>
      <c r="F20" s="99">
        <f>+'C44'!F20/'C43'!F20*100</f>
        <v>75.876440303996077</v>
      </c>
      <c r="G20" s="99">
        <f>+'C44'!G20/'C43'!G20*100</f>
        <v>72.941742898411164</v>
      </c>
      <c r="H20" s="99">
        <f>+'C44'!H20/'C43'!H20*100</f>
        <v>78.92107892107893</v>
      </c>
      <c r="I20" s="99"/>
      <c r="J20" s="99">
        <f>+'C44'!J20/'C43'!J20*100</f>
        <v>73.343009192065807</v>
      </c>
      <c r="K20" s="99">
        <f>+'C44'!K20/'C43'!K20*100</f>
        <v>69.675599435825106</v>
      </c>
      <c r="L20" s="99">
        <f>+'C44'!L20/'C43'!L20*100</f>
        <v>77.229696063776771</v>
      </c>
      <c r="M20" s="99"/>
      <c r="N20" s="99">
        <f>+'C44'!N20/'C43'!N20*100</f>
        <v>81.627081627081637</v>
      </c>
      <c r="O20" s="99">
        <f>+'C44'!O20/'C43'!O20*100</f>
        <v>77.161862527716181</v>
      </c>
      <c r="P20" s="99">
        <f>+'C44'!P20/'C43'!P20*100</f>
        <v>85.960193652501346</v>
      </c>
      <c r="Q20" s="99"/>
      <c r="R20" s="99">
        <f>+'C44'!R20/'C43'!R20*100</f>
        <v>75.058685446009392</v>
      </c>
      <c r="S20" s="99">
        <f>+'C44'!S20/'C43'!S20*100</f>
        <v>68.909090909090907</v>
      </c>
      <c r="T20" s="99">
        <f>+'C44'!T20/'C43'!T20*100</f>
        <v>80.830489192263926</v>
      </c>
      <c r="U20" s="99"/>
      <c r="V20" s="99">
        <f>+'C44'!V20/'C43'!V20*100</f>
        <v>84.85456369107321</v>
      </c>
      <c r="W20" s="99">
        <f>+'C44'!W20/'C43'!W20*100</f>
        <v>81.686429512516469</v>
      </c>
      <c r="X20" s="99">
        <f>+'C44'!X20/'C43'!X20*100</f>
        <v>88.119484046164288</v>
      </c>
      <c r="Y20" s="99"/>
      <c r="Z20" s="99">
        <f>+'C44'!Z20/'C43'!Z20*100</f>
        <v>91.239316239316238</v>
      </c>
      <c r="AA20" s="99">
        <f>+'C44'!AA20/'C43'!AA20*100</f>
        <v>88.838268792710707</v>
      </c>
      <c r="AB20" s="99">
        <f>+'C44'!AB20/'C43'!AB20*100</f>
        <v>93.360160965794776</v>
      </c>
    </row>
    <row r="21" spans="1:28" ht="15.95" customHeight="1" x14ac:dyDescent="0.25">
      <c r="A21" s="53" t="s">
        <v>57</v>
      </c>
      <c r="B21" s="99">
        <f>+'C44'!B21/'C43'!B21*100</f>
        <v>69.500170010200605</v>
      </c>
      <c r="C21" s="99">
        <f>+'C44'!C21/'C43'!C21*100</f>
        <v>64.825681739730754</v>
      </c>
      <c r="D21" s="99">
        <f>+'C44'!D21/'C43'!D21*100</f>
        <v>74.036850921273029</v>
      </c>
      <c r="E21" s="99"/>
      <c r="F21" s="99">
        <f>+'C44'!F21/'C43'!F21*100</f>
        <v>70.029455081001473</v>
      </c>
      <c r="G21" s="99">
        <f>+'C44'!G21/'C43'!G21*100</f>
        <v>65.367316341829081</v>
      </c>
      <c r="H21" s="99">
        <f>+'C44'!H21/'C43'!H21*100</f>
        <v>74.529667149059335</v>
      </c>
      <c r="I21" s="99"/>
      <c r="J21" s="99">
        <f>+'C44'!J21/'C43'!J21*100</f>
        <v>65.536277602523668</v>
      </c>
      <c r="K21" s="99">
        <f>+'C44'!K21/'C43'!K21*100</f>
        <v>62.923076923076927</v>
      </c>
      <c r="L21" s="99">
        <f>+'C44'!L21/'C43'!L21*100</f>
        <v>68.284789644012946</v>
      </c>
      <c r="M21" s="99"/>
      <c r="N21" s="99">
        <f>+'C44'!N21/'C43'!N21*100</f>
        <v>71.138570167696386</v>
      </c>
      <c r="O21" s="99">
        <f>+'C44'!O21/'C43'!O21*100</f>
        <v>66.726943942133815</v>
      </c>
      <c r="P21" s="99">
        <f>+'C44'!P21/'C43'!P21*100</f>
        <v>75.344827586206904</v>
      </c>
      <c r="Q21" s="99"/>
      <c r="R21" s="99">
        <f>+'C44'!R21/'C43'!R21*100</f>
        <v>64.834024896265561</v>
      </c>
      <c r="S21" s="99">
        <f>+'C44'!S21/'C43'!S21*100</f>
        <v>59.872611464968152</v>
      </c>
      <c r="T21" s="99">
        <f>+'C44'!T21/'C43'!T21*100</f>
        <v>69.574036511156194</v>
      </c>
      <c r="U21" s="99"/>
      <c r="V21" s="99">
        <f>+'C44'!V21/'C43'!V21*100</f>
        <v>71.765913757700204</v>
      </c>
      <c r="W21" s="99">
        <f>+'C44'!W21/'C43'!W21*100</f>
        <v>63.983050847457626</v>
      </c>
      <c r="X21" s="99">
        <f>+'C44'!X21/'C43'!X21*100</f>
        <v>79.083665338645417</v>
      </c>
      <c r="Y21" s="99"/>
      <c r="Z21" s="99">
        <f>+'C44'!Z21/'C43'!Z21*100</f>
        <v>95.135135135135144</v>
      </c>
      <c r="AA21" s="99">
        <f>+'C44'!AA21/'C43'!AA21*100</f>
        <v>95.238095238095227</v>
      </c>
      <c r="AB21" s="99">
        <f>+'C44'!AB21/'C43'!AB21*100</f>
        <v>95.049504950495049</v>
      </c>
    </row>
    <row r="22" spans="1:28" ht="15.95" customHeight="1" x14ac:dyDescent="0.25">
      <c r="A22" s="56" t="s">
        <v>58</v>
      </c>
      <c r="B22" s="99">
        <f>+'C44'!B22/'C43'!B22*100</f>
        <v>75.05434220060036</v>
      </c>
      <c r="C22" s="99">
        <f>+'C44'!C22/'C43'!C22*100</f>
        <v>72.06828805636475</v>
      </c>
      <c r="D22" s="99">
        <f>+'C44'!D22/'C43'!D22*100</f>
        <v>78.153564899451553</v>
      </c>
      <c r="E22" s="99"/>
      <c r="F22" s="99">
        <f>+'C44'!F22/'C43'!F22*100</f>
        <v>70.979443772672312</v>
      </c>
      <c r="G22" s="99">
        <f>+'C44'!G22/'C43'!G22*100</f>
        <v>68.242548818088395</v>
      </c>
      <c r="H22" s="99">
        <f>+'C44'!H22/'C43'!H22*100</f>
        <v>73.763066202090585</v>
      </c>
      <c r="I22" s="99"/>
      <c r="J22" s="99">
        <f>+'C44'!J22/'C43'!J22*100</f>
        <v>69.734892145562327</v>
      </c>
      <c r="K22" s="99">
        <f>+'C44'!K22/'C43'!K22*100</f>
        <v>67.139703563544629</v>
      </c>
      <c r="L22" s="99">
        <f>+'C44'!L22/'C43'!L22*100</f>
        <v>72.570640937284637</v>
      </c>
      <c r="M22" s="99"/>
      <c r="N22" s="99">
        <f>+'C44'!N22/'C43'!N22*100</f>
        <v>78.654124457308257</v>
      </c>
      <c r="O22" s="99">
        <f>+'C44'!O22/'C43'!O22*100</f>
        <v>75.308207115181403</v>
      </c>
      <c r="P22" s="99">
        <f>+'C44'!P22/'C43'!P22*100</f>
        <v>82.186686500557826</v>
      </c>
      <c r="Q22" s="99"/>
      <c r="R22" s="99">
        <f>+'C44'!R22/'C43'!R22*100</f>
        <v>70.258052363910338</v>
      </c>
      <c r="S22" s="99">
        <f>+'C44'!S22/'C43'!S22*100</f>
        <v>66.350364963503651</v>
      </c>
      <c r="T22" s="99">
        <f>+'C44'!T22/'C43'!T22*100</f>
        <v>74.425846632931098</v>
      </c>
      <c r="U22" s="99"/>
      <c r="V22" s="99">
        <f>+'C44'!V22/'C43'!V22*100</f>
        <v>82.739028213166137</v>
      </c>
      <c r="W22" s="99">
        <f>+'C44'!W22/'C43'!W22*100</f>
        <v>80.023781212841854</v>
      </c>
      <c r="X22" s="99">
        <f>+'C44'!X22/'C43'!X22*100</f>
        <v>85.393258426966284</v>
      </c>
      <c r="Y22" s="99"/>
      <c r="Z22" s="99">
        <f>+'C44'!Z22/'C43'!Z22*100</f>
        <v>93.898305084745758</v>
      </c>
      <c r="AA22" s="99">
        <f>+'C44'!AA22/'C43'!AA22*100</f>
        <v>95.254833040421801</v>
      </c>
      <c r="AB22" s="99">
        <f>+'C44'!AB22/'C43'!AB22*100</f>
        <v>92.635024549918171</v>
      </c>
    </row>
    <row r="23" spans="1:28" ht="15.95" customHeight="1" x14ac:dyDescent="0.25">
      <c r="A23" s="53" t="s">
        <v>59</v>
      </c>
      <c r="B23" s="99">
        <f>+'C44'!B23/'C43'!B23*100</f>
        <v>81.564559091546329</v>
      </c>
      <c r="C23" s="99">
        <f>+'C44'!C23/'C43'!C23*100</f>
        <v>78.336980306345737</v>
      </c>
      <c r="D23" s="99">
        <f>+'C44'!D23/'C43'!D23*100</f>
        <v>84.958297382801263</v>
      </c>
      <c r="E23" s="99"/>
      <c r="F23" s="99">
        <f>+'C44'!F23/'C43'!F23*100</f>
        <v>82.511210762331842</v>
      </c>
      <c r="G23" s="99">
        <f>+'C44'!G23/'C43'!G23*100</f>
        <v>79.275905118601756</v>
      </c>
      <c r="H23" s="99">
        <f>+'C44'!H23/'C43'!H23*100</f>
        <v>85.921052631578945</v>
      </c>
      <c r="I23" s="99"/>
      <c r="J23" s="99">
        <f>+'C44'!J23/'C43'!J23*100</f>
        <v>78.095238095238102</v>
      </c>
      <c r="K23" s="99">
        <f>+'C44'!K23/'C43'!K23*100</f>
        <v>76.015727391874179</v>
      </c>
      <c r="L23" s="99">
        <f>+'C44'!L23/'C43'!L23*100</f>
        <v>80.049261083743843</v>
      </c>
      <c r="M23" s="99"/>
      <c r="N23" s="99">
        <f>+'C44'!N23/'C43'!N23*100</f>
        <v>86.168639053254438</v>
      </c>
      <c r="O23" s="99">
        <f>+'C44'!O23/'C43'!O23*100</f>
        <v>82.937062937062933</v>
      </c>
      <c r="P23" s="99">
        <f>+'C44'!P23/'C43'!P23*100</f>
        <v>89.795918367346943</v>
      </c>
      <c r="Q23" s="99"/>
      <c r="R23" s="99">
        <f>+'C44'!R23/'C43'!R23*100</f>
        <v>78.891419893697801</v>
      </c>
      <c r="S23" s="99">
        <f>+'C44'!S23/'C43'!S23*100</f>
        <v>75.324675324675326</v>
      </c>
      <c r="T23" s="99">
        <f>+'C44'!T23/'C43'!T23*100</f>
        <v>82.852564102564102</v>
      </c>
      <c r="U23" s="99"/>
      <c r="V23" s="99">
        <f>+'C44'!V23/'C43'!V23*100</f>
        <v>81.585466556564825</v>
      </c>
      <c r="W23" s="99">
        <f>+'C44'!W23/'C43'!W23*100</f>
        <v>77.337559429477025</v>
      </c>
      <c r="X23" s="99">
        <f>+'C44'!X23/'C43'!X23*100</f>
        <v>86.206896551724128</v>
      </c>
      <c r="Y23" s="99"/>
      <c r="Z23" s="99">
        <f>+'C44'!Z23/'C43'!Z23*100</f>
        <v>92.307692307692307</v>
      </c>
      <c r="AA23" s="99">
        <f>+'C44'!AA23/'C43'!AA23*100</f>
        <v>86.79245283018868</v>
      </c>
      <c r="AB23" s="99">
        <f>+'C44'!AB23/'C43'!AB23*100</f>
        <v>96.875</v>
      </c>
    </row>
    <row r="24" spans="1:28" ht="15.95" customHeight="1" x14ac:dyDescent="0.25">
      <c r="A24" s="53" t="s">
        <v>60</v>
      </c>
      <c r="B24" s="99">
        <f>+'C44'!B24/'C43'!B24*100</f>
        <v>80.962882540544214</v>
      </c>
      <c r="C24" s="99">
        <f>+'C44'!C24/'C43'!C24*100</f>
        <v>78.307629870129873</v>
      </c>
      <c r="D24" s="99">
        <f>+'C44'!D24/'C43'!D24*100</f>
        <v>83.635125936010894</v>
      </c>
      <c r="E24" s="99"/>
      <c r="F24" s="99">
        <f>+'C44'!F24/'C43'!F24*100</f>
        <v>76.747503566333805</v>
      </c>
      <c r="G24" s="99">
        <f>+'C44'!G24/'C43'!G24*100</f>
        <v>74.679943100995729</v>
      </c>
      <c r="H24" s="99">
        <f>+'C44'!H24/'C43'!H24*100</f>
        <v>78.826895565092997</v>
      </c>
      <c r="I24" s="99"/>
      <c r="J24" s="99">
        <f>+'C44'!J24/'C43'!J24*100</f>
        <v>77.620106001025817</v>
      </c>
      <c r="K24" s="99">
        <f>+'C44'!K24/'C43'!K24*100</f>
        <v>74.874034262680553</v>
      </c>
      <c r="L24" s="99">
        <f>+'C44'!L24/'C43'!L24*100</f>
        <v>80.466573816155986</v>
      </c>
      <c r="M24" s="99"/>
      <c r="N24" s="99">
        <f>+'C44'!N24/'C43'!N24*100</f>
        <v>83.283686700543186</v>
      </c>
      <c r="O24" s="99">
        <f>+'C44'!O24/'C43'!O24*100</f>
        <v>81.145011998628718</v>
      </c>
      <c r="P24" s="99">
        <f>+'C44'!P24/'C43'!P24*100</f>
        <v>85.519713261648747</v>
      </c>
      <c r="Q24" s="99"/>
      <c r="R24" s="99">
        <f>+'C44'!R24/'C43'!R24*100</f>
        <v>78.149286101572386</v>
      </c>
      <c r="S24" s="99">
        <f>+'C44'!S24/'C43'!S24*100</f>
        <v>74.719304599782689</v>
      </c>
      <c r="T24" s="99">
        <f>+'C44'!T24/'C43'!T24*100</f>
        <v>81.565656565656568</v>
      </c>
      <c r="U24" s="99"/>
      <c r="V24" s="99">
        <f>+'C44'!V24/'C43'!V24*100</f>
        <v>85.044264456583164</v>
      </c>
      <c r="W24" s="99">
        <f>+'C44'!W24/'C43'!W24*100</f>
        <v>82.202111613876312</v>
      </c>
      <c r="X24" s="99">
        <f>+'C44'!X24/'C43'!X24*100</f>
        <v>87.881068874670675</v>
      </c>
      <c r="Y24" s="99"/>
      <c r="Z24" s="99">
        <f>+'C44'!Z24/'C43'!Z24*100</f>
        <v>97.207084468664846</v>
      </c>
      <c r="AA24" s="99">
        <f>+'C44'!AA24/'C43'!AA24*100</f>
        <v>95.939849624060145</v>
      </c>
      <c r="AB24" s="99">
        <f>+'C44'!AB24/'C43'!AB24*100</f>
        <v>98.256537982565391</v>
      </c>
    </row>
    <row r="25" spans="1:28" ht="15.95" customHeight="1" x14ac:dyDescent="0.25">
      <c r="A25" s="53" t="s">
        <v>61</v>
      </c>
      <c r="B25" s="99">
        <f>+'C44'!B25/'C43'!B25*100</f>
        <v>74.234645369842184</v>
      </c>
      <c r="C25" s="99">
        <f>+'C44'!C25/'C43'!C25*100</f>
        <v>70.700389105058363</v>
      </c>
      <c r="D25" s="99">
        <f>+'C44'!D25/'C43'!D25*100</f>
        <v>77.612495351431761</v>
      </c>
      <c r="E25" s="99"/>
      <c r="F25" s="99">
        <f>+'C44'!F25/'C43'!F25*100</f>
        <v>69.935170178282007</v>
      </c>
      <c r="G25" s="99">
        <f>+'C44'!G25/'C43'!G25*100</f>
        <v>66.494845360824741</v>
      </c>
      <c r="H25" s="99">
        <f>+'C44'!H25/'C43'!H25*100</f>
        <v>73.00613496932516</v>
      </c>
      <c r="I25" s="99"/>
      <c r="J25" s="99">
        <f>+'C44'!J25/'C43'!J25*100</f>
        <v>71.661237785016283</v>
      </c>
      <c r="K25" s="99">
        <f>+'C44'!K25/'C43'!K25*100</f>
        <v>67.774086378737536</v>
      </c>
      <c r="L25" s="99">
        <f>+'C44'!L25/'C43'!L25*100</f>
        <v>75.399361022364218</v>
      </c>
      <c r="M25" s="99"/>
      <c r="N25" s="99">
        <f>+'C44'!N25/'C43'!N25*100</f>
        <v>73.300970873786412</v>
      </c>
      <c r="O25" s="99">
        <f>+'C44'!O25/'C43'!O25*100</f>
        <v>70.414201183431956</v>
      </c>
      <c r="P25" s="99">
        <f>+'C44'!P25/'C43'!P25*100</f>
        <v>76.099426386233276</v>
      </c>
      <c r="Q25" s="99"/>
      <c r="R25" s="99">
        <f>+'C44'!R25/'C43'!R25*100</f>
        <v>71.570796460176993</v>
      </c>
      <c r="S25" s="99">
        <f>+'C44'!S25/'C43'!S25*100</f>
        <v>68.623024830699777</v>
      </c>
      <c r="T25" s="99">
        <f>+'C44'!T25/'C43'!T25*100</f>
        <v>74.403470715835141</v>
      </c>
      <c r="U25" s="99"/>
      <c r="V25" s="99">
        <f>+'C44'!V25/'C43'!V25*100</f>
        <v>88.250652741514358</v>
      </c>
      <c r="W25" s="99">
        <f>+'C44'!W25/'C43'!W25*100</f>
        <v>83.507853403141368</v>
      </c>
      <c r="X25" s="99">
        <f>+'C44'!X25/'C43'!X25*100</f>
        <v>92.96875</v>
      </c>
      <c r="Y25" s="99"/>
      <c r="Z25" s="99">
        <f>+'C44'!Z25/'C43'!Z25*100</f>
        <v>85.567010309278345</v>
      </c>
      <c r="AA25" s="99">
        <f>+'C44'!AA25/'C43'!AA25*100</f>
        <v>77.777777777777786</v>
      </c>
      <c r="AB25" s="99">
        <f>+'C44'!AB25/'C43'!AB25*100</f>
        <v>95.348837209302332</v>
      </c>
    </row>
    <row r="26" spans="1:28" ht="15.95" customHeight="1" x14ac:dyDescent="0.25">
      <c r="A26" s="53" t="s">
        <v>62</v>
      </c>
      <c r="B26" s="99">
        <f>+'C44'!B26/'C43'!B26*100</f>
        <v>72.848545636910728</v>
      </c>
      <c r="C26" s="99">
        <f>+'C44'!C26/'C43'!C26*100</f>
        <v>67.960967676356987</v>
      </c>
      <c r="D26" s="99">
        <f>+'C44'!D26/'C43'!D26*100</f>
        <v>77.608394377351019</v>
      </c>
      <c r="E26" s="99"/>
      <c r="F26" s="99">
        <f>+'C44'!F26/'C43'!F26*100</f>
        <v>72.163588390501317</v>
      </c>
      <c r="G26" s="99">
        <f>+'C44'!G26/'C43'!G26*100</f>
        <v>67.657657657657651</v>
      </c>
      <c r="H26" s="99">
        <f>+'C44'!H26/'C43'!H26*100</f>
        <v>76.460481099656349</v>
      </c>
      <c r="I26" s="99"/>
      <c r="J26" s="99">
        <f>+'C44'!J26/'C43'!J26*100</f>
        <v>68.459434822242486</v>
      </c>
      <c r="K26" s="99">
        <f>+'C44'!K26/'C43'!K26*100</f>
        <v>62.784349408553233</v>
      </c>
      <c r="L26" s="99">
        <f>+'C44'!L26/'C43'!L26*100</f>
        <v>74.155251141552512</v>
      </c>
      <c r="M26" s="99"/>
      <c r="N26" s="99">
        <f>+'C44'!N26/'C43'!N26*100</f>
        <v>74.111948331539296</v>
      </c>
      <c r="O26" s="99">
        <f>+'C44'!O26/'C43'!O26*100</f>
        <v>67.903930131004358</v>
      </c>
      <c r="P26" s="99">
        <f>+'C44'!P26/'C43'!P26*100</f>
        <v>80.148619957537164</v>
      </c>
      <c r="Q26" s="99"/>
      <c r="R26" s="99">
        <f>+'C44'!R26/'C43'!R26*100</f>
        <v>71.723730814639907</v>
      </c>
      <c r="S26" s="99">
        <f>+'C44'!S26/'C43'!S26*100</f>
        <v>64.799025578562734</v>
      </c>
      <c r="T26" s="99">
        <f>+'C44'!T26/'C43'!T26*100</f>
        <v>78.235967926689582</v>
      </c>
      <c r="U26" s="99"/>
      <c r="V26" s="99">
        <f>+'C44'!V26/'C43'!V26*100</f>
        <v>75.092250922509223</v>
      </c>
      <c r="W26" s="99">
        <f>+'C44'!W26/'C43'!W26*100</f>
        <v>73.267326732673268</v>
      </c>
      <c r="X26" s="99">
        <f>+'C44'!X26/'C43'!X26*100</f>
        <v>76.894865525672373</v>
      </c>
      <c r="Y26" s="99"/>
      <c r="Z26" s="99">
        <f>+'C44'!Z26/'C43'!Z26*100</f>
        <v>94.753086419753089</v>
      </c>
      <c r="AA26" s="99">
        <f>+'C44'!AA26/'C43'!AA26*100</f>
        <v>94.545454545454547</v>
      </c>
      <c r="AB26" s="99">
        <f>+'C44'!AB26/'C43'!AB26*100</f>
        <v>94.968553459119505</v>
      </c>
    </row>
    <row r="27" spans="1:28" ht="15.95" customHeight="1" x14ac:dyDescent="0.25">
      <c r="A27" s="53" t="s">
        <v>63</v>
      </c>
      <c r="B27" s="99">
        <f>+'C44'!B27/'C43'!B27*100</f>
        <v>85.745950554134694</v>
      </c>
      <c r="C27" s="99">
        <f>+'C44'!C27/'C43'!C27*100</f>
        <v>82.193158953722332</v>
      </c>
      <c r="D27" s="99">
        <f>+'C44'!D27/'C43'!D27*100</f>
        <v>89.420742282344776</v>
      </c>
      <c r="E27" s="99"/>
      <c r="F27" s="99">
        <f>+'C44'!F27/'C43'!F27*100</f>
        <v>82.967959527824618</v>
      </c>
      <c r="G27" s="99">
        <f>+'C44'!G27/'C43'!G27*100</f>
        <v>80.267558528428097</v>
      </c>
      <c r="H27" s="99">
        <f>+'C44'!H27/'C43'!H27*100</f>
        <v>85.714285714285708</v>
      </c>
      <c r="I27" s="99"/>
      <c r="J27" s="99">
        <f>+'C44'!J27/'C43'!J27*100</f>
        <v>79.122807017543863</v>
      </c>
      <c r="K27" s="99">
        <f>+'C44'!K27/'C43'!K27*100</f>
        <v>73.639455782312922</v>
      </c>
      <c r="L27" s="99">
        <f>+'C44'!L27/'C43'!L27*100</f>
        <v>84.963768115942031</v>
      </c>
      <c r="M27" s="99"/>
      <c r="N27" s="99">
        <f>+'C44'!N27/'C43'!N27*100</f>
        <v>91.082802547770697</v>
      </c>
      <c r="O27" s="99">
        <f>+'C44'!O27/'C43'!O27*100</f>
        <v>89.026548672566378</v>
      </c>
      <c r="P27" s="99">
        <f>+'C44'!P27/'C43'!P27*100</f>
        <v>93.258426966292134</v>
      </c>
      <c r="Q27" s="99"/>
      <c r="R27" s="99">
        <f>+'C44'!R27/'C43'!R27*100</f>
        <v>81.605975723622777</v>
      </c>
      <c r="S27" s="99">
        <f>+'C44'!S27/'C43'!S27*100</f>
        <v>76.503759398496243</v>
      </c>
      <c r="T27" s="99">
        <f>+'C44'!T27/'C43'!T27*100</f>
        <v>86.641929499072361</v>
      </c>
      <c r="U27" s="99"/>
      <c r="V27" s="99">
        <f>+'C44'!V27/'C43'!V27*100</f>
        <v>90.476190476190482</v>
      </c>
      <c r="W27" s="99">
        <f>+'C44'!W27/'C43'!W27*100</f>
        <v>86.48111332007953</v>
      </c>
      <c r="X27" s="99">
        <f>+'C44'!X27/'C43'!X27*100</f>
        <v>94.628099173553721</v>
      </c>
      <c r="Y27" s="99"/>
      <c r="Z27" s="99">
        <f>+'C44'!Z27/'C43'!Z27*100</f>
        <v>98.167539267015698</v>
      </c>
      <c r="AA27" s="99">
        <f>+'C44'!AA27/'C43'!AA27*100</f>
        <v>98.469387755102048</v>
      </c>
      <c r="AB27" s="99">
        <f>+'C44'!AB27/'C43'!AB27*100</f>
        <v>97.849462365591393</v>
      </c>
    </row>
    <row r="28" spans="1:28" ht="15.95" customHeight="1" x14ac:dyDescent="0.25">
      <c r="A28" s="53" t="s">
        <v>64</v>
      </c>
      <c r="B28" s="99">
        <f>+'C44'!B28/'C43'!B28*100</f>
        <v>89.591487279843435</v>
      </c>
      <c r="C28" s="99">
        <f>+'C44'!C28/'C43'!C28*100</f>
        <v>87.291212781408859</v>
      </c>
      <c r="D28" s="99">
        <f>+'C44'!D28/'C43'!D28*100</f>
        <v>91.940667490729297</v>
      </c>
      <c r="E28" s="99"/>
      <c r="F28" s="99">
        <f>+'C44'!F28/'C43'!F28*100</f>
        <v>91.619797525309338</v>
      </c>
      <c r="G28" s="99">
        <f>+'C44'!G28/'C43'!G28*100</f>
        <v>89.164785553047395</v>
      </c>
      <c r="H28" s="99">
        <f>+'C44'!H28/'C43'!H28*100</f>
        <v>94.058295964125563</v>
      </c>
      <c r="I28" s="99"/>
      <c r="J28" s="99">
        <f>+'C44'!J28/'C43'!J28*100</f>
        <v>86.175637393767701</v>
      </c>
      <c r="K28" s="99">
        <f>+'C44'!K28/'C43'!K28*100</f>
        <v>82.907880133185358</v>
      </c>
      <c r="L28" s="99">
        <f>+'C44'!L28/'C43'!L28*100</f>
        <v>89.583333333333343</v>
      </c>
      <c r="M28" s="99"/>
      <c r="N28" s="99">
        <f>+'C44'!N28/'C43'!N28*100</f>
        <v>86.571981923821824</v>
      </c>
      <c r="O28" s="99">
        <f>+'C44'!O28/'C43'!O28*100</f>
        <v>83.459595959595958</v>
      </c>
      <c r="P28" s="99">
        <f>+'C44'!P28/'C43'!P28*100</f>
        <v>89.828269484808459</v>
      </c>
      <c r="Q28" s="99"/>
      <c r="R28" s="99">
        <f>+'C44'!R28/'C43'!R28*100</f>
        <v>90.362318840579718</v>
      </c>
      <c r="S28" s="99">
        <f>+'C44'!S28/'C43'!S28*100</f>
        <v>88.920863309352512</v>
      </c>
      <c r="T28" s="99">
        <f>+'C44'!T28/'C43'!T28*100</f>
        <v>91.824817518248182</v>
      </c>
      <c r="U28" s="99"/>
      <c r="V28" s="99">
        <f>+'C44'!V28/'C43'!V28*100</f>
        <v>92.612752721617426</v>
      </c>
      <c r="W28" s="99">
        <f>+'C44'!W28/'C43'!W28*100</f>
        <v>91.512345679012341</v>
      </c>
      <c r="X28" s="99">
        <f>+'C44'!X28/'C43'!X28*100</f>
        <v>93.730407523510976</v>
      </c>
      <c r="Y28" s="99"/>
      <c r="Z28" s="99">
        <f>+'C44'!Z28/'C43'!Z28*100</f>
        <v>94.73684210526315</v>
      </c>
      <c r="AA28" s="99">
        <f>+'C44'!AA28/'C43'!AA28*100</f>
        <v>94.258373205741634</v>
      </c>
      <c r="AB28" s="99">
        <f>+'C44'!AB28/'C43'!AB28*100</f>
        <v>95.215311004784681</v>
      </c>
    </row>
    <row r="29" spans="1:28" ht="15.95" customHeight="1" x14ac:dyDescent="0.25">
      <c r="A29" s="53" t="s">
        <v>65</v>
      </c>
      <c r="B29" s="99">
        <f>+'C44'!B29/'C43'!B29*100</f>
        <v>79.557344064386314</v>
      </c>
      <c r="C29" s="99">
        <f>+'C44'!C29/'C43'!C29*100</f>
        <v>75.288041319030597</v>
      </c>
      <c r="D29" s="99">
        <f>+'C44'!D29/'C43'!D29*100</f>
        <v>83.9380350591113</v>
      </c>
      <c r="E29" s="99"/>
      <c r="F29" s="99">
        <f>+'C44'!F29/'C43'!F29*100</f>
        <v>77.849264705882348</v>
      </c>
      <c r="G29" s="99">
        <f>+'C44'!G29/'C43'!G29*100</f>
        <v>76.607142857142861</v>
      </c>
      <c r="H29" s="99">
        <f>+'C44'!H29/'C43'!H29*100</f>
        <v>79.166666666666657</v>
      </c>
      <c r="I29" s="99"/>
      <c r="J29" s="99">
        <f>+'C44'!J29/'C43'!J29*100</f>
        <v>72.16589861751153</v>
      </c>
      <c r="K29" s="99">
        <f>+'C44'!K29/'C43'!K29*100</f>
        <v>67.600700525394046</v>
      </c>
      <c r="L29" s="99">
        <f>+'C44'!L29/'C43'!L29*100</f>
        <v>77.237354085603116</v>
      </c>
      <c r="M29" s="99"/>
      <c r="N29" s="99">
        <f>+'C44'!N29/'C43'!N29*100</f>
        <v>84.615384615384613</v>
      </c>
      <c r="O29" s="99">
        <f>+'C44'!O29/'C43'!O29*100</f>
        <v>81.611570247933884</v>
      </c>
      <c r="P29" s="99">
        <f>+'C44'!P29/'C43'!P29*100</f>
        <v>87.656903765690373</v>
      </c>
      <c r="Q29" s="99"/>
      <c r="R29" s="99">
        <f>+'C44'!R29/'C43'!R29*100</f>
        <v>74.401913875598098</v>
      </c>
      <c r="S29" s="99">
        <f>+'C44'!S29/'C43'!S29*100</f>
        <v>67.5417661097852</v>
      </c>
      <c r="T29" s="99">
        <f>+'C44'!T29/'C43'!T29*100</f>
        <v>81.294964028776988</v>
      </c>
      <c r="U29" s="99"/>
      <c r="V29" s="99">
        <f>+'C44'!V29/'C43'!V29*100</f>
        <v>87.878787878787875</v>
      </c>
      <c r="W29" s="99">
        <f>+'C44'!W29/'C43'!W29*100</f>
        <v>81.697612732095493</v>
      </c>
      <c r="X29" s="99">
        <f>+'C44'!X29/'C43'!X29*100</f>
        <v>93.493975903614455</v>
      </c>
      <c r="Y29" s="99"/>
      <c r="Z29" s="99">
        <f>+'C44'!Z29/'C43'!Z29*100</f>
        <v>92.753623188405797</v>
      </c>
      <c r="AA29" s="99">
        <f>+'C44'!AA29/'C43'!AA29*100</f>
        <v>88.679245283018872</v>
      </c>
      <c r="AB29" s="99">
        <f>+'C44'!AB29/'C43'!AB29*100</f>
        <v>97.029702970297024</v>
      </c>
    </row>
    <row r="30" spans="1:28" ht="15.95" customHeight="1" x14ac:dyDescent="0.25">
      <c r="A30" s="53" t="s">
        <v>66</v>
      </c>
      <c r="B30" s="99">
        <f>+'C44'!B30/'C43'!B30*100</f>
        <v>76.771123282751191</v>
      </c>
      <c r="C30" s="99">
        <f>+'C44'!C30/'C43'!C30*100</f>
        <v>73.545438565653015</v>
      </c>
      <c r="D30" s="99">
        <f>+'C44'!D30/'C43'!D30*100</f>
        <v>80.13950073421438</v>
      </c>
      <c r="E30" s="99"/>
      <c r="F30" s="99">
        <f>+'C44'!F30/'C43'!F30*100</f>
        <v>78.365384615384613</v>
      </c>
      <c r="G30" s="99">
        <f>+'C44'!G30/'C43'!G30*100</f>
        <v>75.237341772151893</v>
      </c>
      <c r="H30" s="99">
        <f>+'C44'!H30/'C43'!H30*100</f>
        <v>81.574675324675326</v>
      </c>
      <c r="I30" s="99"/>
      <c r="J30" s="99">
        <f>+'C44'!J30/'C43'!J30*100</f>
        <v>70.639789658194559</v>
      </c>
      <c r="K30" s="99">
        <f>+'C44'!K30/'C43'!K30*100</f>
        <v>67.69616026711185</v>
      </c>
      <c r="L30" s="99">
        <f>+'C44'!L30/'C43'!L30*100</f>
        <v>73.892988929889299</v>
      </c>
      <c r="M30" s="99"/>
      <c r="N30" s="99">
        <f>+'C44'!N30/'C43'!N30*100</f>
        <v>83.110047846889955</v>
      </c>
      <c r="O30" s="99">
        <f>+'C44'!O30/'C43'!O30*100</f>
        <v>83.097261567516526</v>
      </c>
      <c r="P30" s="99">
        <f>+'C44'!P30/'C43'!P30*100</f>
        <v>83.123181377303595</v>
      </c>
      <c r="Q30" s="99"/>
      <c r="R30" s="99">
        <f>+'C44'!R30/'C43'!R30*100</f>
        <v>69.926289926289925</v>
      </c>
      <c r="S30" s="99">
        <f>+'C44'!S30/'C43'!S30*100</f>
        <v>65.148514851485146</v>
      </c>
      <c r="T30" s="99">
        <f>+'C44'!T30/'C43'!T30*100</f>
        <v>74.634146341463421</v>
      </c>
      <c r="U30" s="99"/>
      <c r="V30" s="99">
        <f>+'C44'!V30/'C43'!V30*100</f>
        <v>80.111618467782847</v>
      </c>
      <c r="W30" s="99">
        <f>+'C44'!W30/'C43'!W30*100</f>
        <v>74.950884086444006</v>
      </c>
      <c r="X30" s="99">
        <f>+'C44'!X30/'C43'!X30*100</f>
        <v>85.624344176285419</v>
      </c>
      <c r="Y30" s="99"/>
      <c r="Z30" s="99">
        <f>+'C44'!Z30/'C43'!Z30*100</f>
        <v>92.395437262357419</v>
      </c>
      <c r="AA30" s="99">
        <f>+'C44'!AA30/'C43'!AA30*100</f>
        <v>86.428571428571431</v>
      </c>
      <c r="AB30" s="99">
        <f>+'C44'!AB30/'C43'!AB30*100</f>
        <v>99.1869918699187</v>
      </c>
    </row>
    <row r="31" spans="1:28" ht="15.95" customHeight="1" x14ac:dyDescent="0.25">
      <c r="A31" s="53" t="s">
        <v>67</v>
      </c>
      <c r="B31" s="99">
        <f>+'C44'!B31/'C43'!B31*100</f>
        <v>83.890663159872247</v>
      </c>
      <c r="C31" s="99">
        <f>+'C44'!C31/'C43'!C31*100</f>
        <v>80.323501427212179</v>
      </c>
      <c r="D31" s="99">
        <f>+'C44'!D31/'C43'!D31*100</f>
        <v>87.367835281023929</v>
      </c>
      <c r="E31" s="99"/>
      <c r="F31" s="99">
        <f>+'C44'!F31/'C43'!F31*100</f>
        <v>80.667236954662101</v>
      </c>
      <c r="G31" s="99">
        <f>+'C44'!G31/'C43'!G31*100</f>
        <v>78.4799316823228</v>
      </c>
      <c r="H31" s="99">
        <f>+'C44'!H31/'C43'!H31*100</f>
        <v>82.862039417309347</v>
      </c>
      <c r="I31" s="99"/>
      <c r="J31" s="99">
        <f>+'C44'!J31/'C43'!J31*100</f>
        <v>80.673431734317347</v>
      </c>
      <c r="K31" s="99">
        <f>+'C44'!K31/'C43'!K31*100</f>
        <v>76.782449725776971</v>
      </c>
      <c r="L31" s="99">
        <f>+'C44'!L31/'C43'!L31*100</f>
        <v>84.636871508379883</v>
      </c>
      <c r="M31" s="99"/>
      <c r="N31" s="99">
        <f>+'C44'!N31/'C43'!N31*100</f>
        <v>90.028901734104053</v>
      </c>
      <c r="O31" s="99">
        <f>+'C44'!O31/'C43'!O31*100</f>
        <v>87.44855967078189</v>
      </c>
      <c r="P31" s="99">
        <f>+'C44'!P31/'C43'!P31*100</f>
        <v>92.300724637681171</v>
      </c>
      <c r="Q31" s="99"/>
      <c r="R31" s="99">
        <f>+'C44'!R31/'C43'!R31*100</f>
        <v>79.644588045234244</v>
      </c>
      <c r="S31" s="99">
        <f>+'C44'!S31/'C43'!S31*100</f>
        <v>75.923970432946135</v>
      </c>
      <c r="T31" s="99">
        <f>+'C44'!T31/'C43'!T31*100</f>
        <v>83.516483516483518</v>
      </c>
      <c r="U31" s="99"/>
      <c r="V31" s="99">
        <f>+'C44'!V31/'C43'!V31*100</f>
        <v>86.405959031657346</v>
      </c>
      <c r="W31" s="99">
        <f>+'C44'!W31/'C43'!W31*100</f>
        <v>81.306017925736242</v>
      </c>
      <c r="X31" s="99">
        <f>+'C44'!X31/'C43'!X31*100</f>
        <v>91.204819277108427</v>
      </c>
      <c r="Y31" s="99"/>
      <c r="Z31" s="99">
        <f>+'C44'!Z31/'C43'!Z31*100</f>
        <v>93.288590604026851</v>
      </c>
      <c r="AA31" s="99">
        <f>+'C44'!AA31/'C43'!AA31*100</f>
        <v>88.965517241379317</v>
      </c>
      <c r="AB31" s="99">
        <f>+'C44'!AB31/'C43'!AB31*100</f>
        <v>97.385620915032675</v>
      </c>
    </row>
    <row r="32" spans="1:28" ht="15.95" customHeight="1" x14ac:dyDescent="0.25">
      <c r="A32" s="53" t="s">
        <v>68</v>
      </c>
      <c r="B32" s="99">
        <f>+'C44'!B32/'C43'!B32*100</f>
        <v>88.618455611976884</v>
      </c>
      <c r="C32" s="99">
        <f>+'C44'!C32/'C43'!C32*100</f>
        <v>87.279511533242882</v>
      </c>
      <c r="D32" s="99">
        <f>+'C44'!D32/'C43'!D32*100</f>
        <v>90.047050307636624</v>
      </c>
      <c r="E32" s="99"/>
      <c r="F32" s="99">
        <f>+'C44'!F32/'C43'!F32*100</f>
        <v>84.976152623211448</v>
      </c>
      <c r="G32" s="99">
        <f>+'C44'!G32/'C43'!G32*100</f>
        <v>83.15789473684211</v>
      </c>
      <c r="H32" s="99">
        <f>+'C44'!H32/'C43'!H32*100</f>
        <v>87.015177065767276</v>
      </c>
      <c r="I32" s="99"/>
      <c r="J32" s="99">
        <f>+'C44'!J32/'C43'!J32*100</f>
        <v>87.061574434918171</v>
      </c>
      <c r="K32" s="99">
        <f>+'C44'!K32/'C43'!K32*100</f>
        <v>86.458333333333343</v>
      </c>
      <c r="L32" s="99">
        <f>+'C44'!L32/'C43'!L32*100</f>
        <v>87.72504091653029</v>
      </c>
      <c r="M32" s="99"/>
      <c r="N32" s="99">
        <f>+'C44'!N32/'C43'!N32*100</f>
        <v>93.875685557586834</v>
      </c>
      <c r="O32" s="99">
        <f>+'C44'!O32/'C43'!O32*100</f>
        <v>92.857142857142861</v>
      </c>
      <c r="P32" s="99">
        <f>+'C44'!P32/'C43'!P32*100</f>
        <v>94.943820224719104</v>
      </c>
      <c r="Q32" s="99"/>
      <c r="R32" s="99">
        <f>+'C44'!R32/'C43'!R32*100</f>
        <v>86.114101184068886</v>
      </c>
      <c r="S32" s="99">
        <f>+'C44'!S32/'C43'!S32*100</f>
        <v>84.893617021276597</v>
      </c>
      <c r="T32" s="99">
        <f>+'C44'!T32/'C43'!T32*100</f>
        <v>87.363834422657945</v>
      </c>
      <c r="U32" s="99"/>
      <c r="V32" s="99">
        <f>+'C44'!V32/'C43'!V32*100</f>
        <v>86.592178770949729</v>
      </c>
      <c r="W32" s="99">
        <f>+'C44'!W32/'C43'!W32*100</f>
        <v>83.844011142061277</v>
      </c>
      <c r="X32" s="99">
        <f>+'C44'!X32/'C43'!X32*100</f>
        <v>89.355742296918777</v>
      </c>
      <c r="Y32" s="99"/>
      <c r="Z32" s="99">
        <f>+'C44'!Z32/'C43'!Z32*100</f>
        <v>99.303944315545252</v>
      </c>
      <c r="AA32" s="99">
        <f>+'C44'!AA32/'C43'!AA32*100</f>
        <v>98.648648648648646</v>
      </c>
      <c r="AB32" s="99">
        <f>+'C44'!AB32/'C43'!AB32*100</f>
        <v>100</v>
      </c>
    </row>
    <row r="33" spans="1:28" ht="15.95" customHeight="1" x14ac:dyDescent="0.25">
      <c r="A33" s="53" t="s">
        <v>479</v>
      </c>
      <c r="B33" s="99">
        <f>+'C44'!B33/'C43'!B33*100</f>
        <v>81.166066164428429</v>
      </c>
      <c r="C33" s="99">
        <f>+'C44'!C33/'C43'!C33*100</f>
        <v>77.397260273972606</v>
      </c>
      <c r="D33" s="99">
        <f>+'C44'!D33/'C43'!D33*100</f>
        <v>84.96710526315789</v>
      </c>
      <c r="E33" s="99"/>
      <c r="F33" s="99">
        <f>+'C44'!F33/'C43'!F33*100</f>
        <v>83.272193690388846</v>
      </c>
      <c r="G33" s="99">
        <f>+'C44'!G33/'C43'!G33*100</f>
        <v>80.149253731343279</v>
      </c>
      <c r="H33" s="99">
        <f>+'C44'!H33/'C43'!H33*100</f>
        <v>86.291486291486294</v>
      </c>
      <c r="I33" s="99"/>
      <c r="J33" s="99">
        <f>+'C44'!J33/'C43'!J33*100</f>
        <v>77.922077922077932</v>
      </c>
      <c r="K33" s="99">
        <f>+'C44'!K33/'C43'!K33*100</f>
        <v>73.746312684365776</v>
      </c>
      <c r="L33" s="99">
        <f>+'C44'!L33/'C43'!L33*100</f>
        <v>82.408874801901746</v>
      </c>
      <c r="M33" s="99"/>
      <c r="N33" s="99">
        <f>+'C44'!N33/'C43'!N33*100</f>
        <v>84.805945499587125</v>
      </c>
      <c r="O33" s="99">
        <f>+'C44'!O33/'C43'!O33*100</f>
        <v>81.935483870967744</v>
      </c>
      <c r="P33" s="99">
        <f>+'C44'!P33/'C43'!P33*100</f>
        <v>87.817258883248726</v>
      </c>
      <c r="Q33" s="99"/>
      <c r="R33" s="99">
        <f>+'C44'!R33/'C43'!R33*100</f>
        <v>72.927689594356266</v>
      </c>
      <c r="S33" s="99">
        <f>+'C44'!S33/'C43'!S33*100</f>
        <v>67.372134038800695</v>
      </c>
      <c r="T33" s="99">
        <f>+'C44'!T33/'C43'!T33*100</f>
        <v>78.483245149911824</v>
      </c>
      <c r="U33" s="99"/>
      <c r="V33" s="99">
        <f>+'C44'!V33/'C43'!V33*100</f>
        <v>86.010928961748633</v>
      </c>
      <c r="W33" s="99">
        <f>+'C44'!W33/'C43'!W33*100</f>
        <v>82.766439909297048</v>
      </c>
      <c r="X33" s="99">
        <f>+'C44'!X33/'C43'!X33*100</f>
        <v>89.029535864978897</v>
      </c>
      <c r="Y33" s="99"/>
      <c r="Z33" s="99">
        <f>+'C44'!Z33/'C43'!Z33*100</f>
        <v>91.954022988505741</v>
      </c>
      <c r="AA33" s="99">
        <f>+'C44'!AA33/'C43'!AA33*100</f>
        <v>90</v>
      </c>
      <c r="AB33" s="99">
        <f>+'C44'!AB33/'C43'!AB33*100</f>
        <v>94.047619047619051</v>
      </c>
    </row>
    <row r="34" spans="1:28" ht="15.95" customHeight="1" x14ac:dyDescent="0.25">
      <c r="A34" s="53" t="s">
        <v>69</v>
      </c>
      <c r="B34" s="99">
        <f>+'C44'!B34/'C43'!B34*100</f>
        <v>80.008193363375668</v>
      </c>
      <c r="C34" s="99">
        <f>+'C44'!C34/'C43'!C34*100</f>
        <v>76.447876447876453</v>
      </c>
      <c r="D34" s="99">
        <f>+'C44'!D34/'C43'!D34*100</f>
        <v>84.031413612565444</v>
      </c>
      <c r="E34" s="99"/>
      <c r="F34" s="99">
        <f>+'C44'!F34/'C43'!F34*100</f>
        <v>75.614366729678636</v>
      </c>
      <c r="G34" s="99">
        <f>+'C44'!G34/'C43'!G34*100</f>
        <v>73.550724637681171</v>
      </c>
      <c r="H34" s="99">
        <f>+'C44'!H34/'C43'!H34*100</f>
        <v>77.865612648221344</v>
      </c>
      <c r="I34" s="99"/>
      <c r="J34" s="99">
        <f>+'C44'!J34/'C43'!J34*100</f>
        <v>77.551020408163268</v>
      </c>
      <c r="K34" s="99">
        <f>+'C44'!K34/'C43'!K34*100</f>
        <v>73.841059602649011</v>
      </c>
      <c r="L34" s="99">
        <f>+'C44'!L34/'C43'!L34*100</f>
        <v>82.278481012658233</v>
      </c>
      <c r="M34" s="99"/>
      <c r="N34" s="99">
        <f>+'C44'!N34/'C43'!N34*100</f>
        <v>82.134570765661252</v>
      </c>
      <c r="O34" s="99">
        <f>+'C44'!O34/'C43'!O34*100</f>
        <v>78.733031674208149</v>
      </c>
      <c r="P34" s="99">
        <f>+'C44'!P34/'C43'!P34*100</f>
        <v>85.714285714285708</v>
      </c>
      <c r="Q34" s="99"/>
      <c r="R34" s="99">
        <f>+'C44'!R34/'C43'!R34*100</f>
        <v>80.498866213151928</v>
      </c>
      <c r="S34" s="99">
        <f>+'C44'!S34/'C43'!S34*100</f>
        <v>77.290836653386449</v>
      </c>
      <c r="T34" s="99">
        <f>+'C44'!T34/'C43'!T34*100</f>
        <v>84.73684210526315</v>
      </c>
      <c r="U34" s="99"/>
      <c r="V34" s="99">
        <f>+'C44'!V34/'C43'!V34*100</f>
        <v>80.991735537190081</v>
      </c>
      <c r="W34" s="99">
        <f>+'C44'!W34/'C43'!W34*100</f>
        <v>74.175824175824175</v>
      </c>
      <c r="X34" s="99">
        <f>+'C44'!X34/'C43'!X34*100</f>
        <v>87.845303867403317</v>
      </c>
      <c r="Y34" s="99"/>
      <c r="Z34" s="99">
        <f>+'C44'!Z34/'C43'!Z34*100</f>
        <v>95.652173913043484</v>
      </c>
      <c r="AA34" s="99">
        <f>+'C44'!AA34/'C43'!AA34*100</f>
        <v>96.825396825396822</v>
      </c>
      <c r="AB34" s="99">
        <f>+'C44'!AB34/'C43'!AB34*100</f>
        <v>94.666666666666671</v>
      </c>
    </row>
    <row r="35" spans="1:28" ht="15.95" customHeight="1" x14ac:dyDescent="0.25">
      <c r="A35" s="53" t="s">
        <v>70</v>
      </c>
      <c r="B35" s="99">
        <f>+'C44'!B35/'C43'!B35*100</f>
        <v>82.433540227192879</v>
      </c>
      <c r="C35" s="99">
        <f>+'C44'!C35/'C43'!C35*100</f>
        <v>79.349479349479353</v>
      </c>
      <c r="D35" s="99">
        <f>+'C44'!D35/'C43'!D35*100</f>
        <v>85.523385300668153</v>
      </c>
      <c r="E35" s="99"/>
      <c r="F35" s="99">
        <f>+'C44'!F35/'C43'!F35*100</f>
        <v>81.966780912206687</v>
      </c>
      <c r="G35" s="99">
        <f>+'C44'!G35/'C43'!G35*100</f>
        <v>80.357142857142861</v>
      </c>
      <c r="H35" s="99">
        <f>+'C44'!H35/'C43'!H35*100</f>
        <v>83.687943262411352</v>
      </c>
      <c r="I35" s="99"/>
      <c r="J35" s="99">
        <f>+'C44'!J35/'C43'!J35*100</f>
        <v>76.729048006509359</v>
      </c>
      <c r="K35" s="99">
        <f>+'C44'!K35/'C43'!K35*100</f>
        <v>73.852721451440772</v>
      </c>
      <c r="L35" s="99">
        <f>+'C44'!L35/'C43'!L35*100</f>
        <v>79.702151130722555</v>
      </c>
      <c r="M35" s="99"/>
      <c r="N35" s="99">
        <f>+'C44'!N35/'C43'!N35*100</f>
        <v>83.313069908814583</v>
      </c>
      <c r="O35" s="99">
        <f>+'C44'!O35/'C43'!O35*100</f>
        <v>79.201934703748492</v>
      </c>
      <c r="P35" s="99">
        <f>+'C44'!P35/'C43'!P35*100</f>
        <v>87.469437652811735</v>
      </c>
      <c r="Q35" s="99"/>
      <c r="R35" s="99">
        <f>+'C44'!R35/'C43'!R35*100</f>
        <v>82.104194857916099</v>
      </c>
      <c r="S35" s="99">
        <f>+'C44'!S35/'C43'!S35*100</f>
        <v>78.736842105263165</v>
      </c>
      <c r="T35" s="99">
        <f>+'C44'!T35/'C43'!T35*100</f>
        <v>85.238406270411488</v>
      </c>
      <c r="U35" s="99"/>
      <c r="V35" s="99">
        <f>+'C44'!V35/'C43'!V35*100</f>
        <v>87.738223660553757</v>
      </c>
      <c r="W35" s="99">
        <f>+'C44'!W35/'C43'!W35*100</f>
        <v>83.64038319823139</v>
      </c>
      <c r="X35" s="99">
        <f>+'C44'!X35/'C43'!X35*100</f>
        <v>91.643258426966284</v>
      </c>
      <c r="Y35" s="99"/>
      <c r="Z35" s="99">
        <f>+'C44'!Z35/'C43'!Z35*100</f>
        <v>93.169877408056038</v>
      </c>
      <c r="AA35" s="99">
        <f>+'C44'!AA35/'C43'!AA35*100</f>
        <v>92.418772563176901</v>
      </c>
      <c r="AB35" s="99">
        <f>+'C44'!AB35/'C43'!AB35*100</f>
        <v>93.877551020408163</v>
      </c>
    </row>
    <row r="36" spans="1:28" ht="15.95" customHeight="1" x14ac:dyDescent="0.25">
      <c r="A36" s="53" t="s">
        <v>71</v>
      </c>
      <c r="B36" s="99">
        <f>+'C44'!B36/'C43'!B36*100</f>
        <v>72.094426933136617</v>
      </c>
      <c r="C36" s="99">
        <f>+'C44'!C36/'C43'!C36*100</f>
        <v>67.967173415848251</v>
      </c>
      <c r="D36" s="99">
        <f>+'C44'!D36/'C43'!D36*100</f>
        <v>76.196844075956136</v>
      </c>
      <c r="E36" s="99"/>
      <c r="F36" s="99">
        <f>+'C44'!F36/'C43'!F36*100</f>
        <v>67.247489663319556</v>
      </c>
      <c r="G36" s="99">
        <f>+'C44'!G36/'C43'!G36*100</f>
        <v>64.002333722287048</v>
      </c>
      <c r="H36" s="99">
        <f>+'C44'!H36/'C43'!H36*100</f>
        <v>70.574162679425839</v>
      </c>
      <c r="I36" s="99"/>
      <c r="J36" s="99">
        <f>+'C44'!J36/'C43'!J36*100</f>
        <v>63.753846153846148</v>
      </c>
      <c r="K36" s="99">
        <f>+'C44'!K36/'C43'!K36*100</f>
        <v>59.21450151057401</v>
      </c>
      <c r="L36" s="99">
        <f>+'C44'!L36/'C43'!L36*100</f>
        <v>68.463949843260181</v>
      </c>
      <c r="M36" s="99"/>
      <c r="N36" s="99">
        <f>+'C44'!N36/'C43'!N36*100</f>
        <v>77.471346704871053</v>
      </c>
      <c r="O36" s="99">
        <f>+'C44'!O36/'C43'!O36*100</f>
        <v>72.089660159074469</v>
      </c>
      <c r="P36" s="99">
        <f>+'C44'!P36/'C43'!P36*100</f>
        <v>82.753726046841734</v>
      </c>
      <c r="Q36" s="99"/>
      <c r="R36" s="99">
        <f>+'C44'!R36/'C43'!R36*100</f>
        <v>70.08310249307479</v>
      </c>
      <c r="S36" s="99">
        <f>+'C44'!S36/'C43'!S36*100</f>
        <v>66.14881439084219</v>
      </c>
      <c r="T36" s="99">
        <f>+'C44'!T36/'C43'!T36*100</f>
        <v>73.773006134969322</v>
      </c>
      <c r="U36" s="99"/>
      <c r="V36" s="99">
        <f>+'C44'!V36/'C43'!V36*100</f>
        <v>80.224812656119909</v>
      </c>
      <c r="W36" s="99">
        <f>+'C44'!W36/'C43'!W36*100</f>
        <v>76.101694915254242</v>
      </c>
      <c r="X36" s="99">
        <f>+'C44'!X36/'C43'!X36*100</f>
        <v>84.206219312602286</v>
      </c>
      <c r="Y36" s="99"/>
      <c r="Z36" s="99">
        <f>+'C44'!Z36/'C43'!Z36*100</f>
        <v>97.472924187725624</v>
      </c>
      <c r="AA36" s="99">
        <f>+'C44'!AA36/'C43'!AA36*100</f>
        <v>97.482014388489219</v>
      </c>
      <c r="AB36" s="99">
        <f>+'C44'!AB36/'C43'!AB36*100</f>
        <v>97.463768115942031</v>
      </c>
    </row>
    <row r="37" spans="1:28" ht="15.95" customHeight="1" thickBot="1" x14ac:dyDescent="0.3">
      <c r="A37" s="49" t="s">
        <v>72</v>
      </c>
      <c r="B37" s="99">
        <f>+'C44'!B37/'C43'!B37*100</f>
        <v>78.234880450070321</v>
      </c>
      <c r="C37" s="99">
        <f>+'C44'!C37/'C43'!C37*100</f>
        <v>75</v>
      </c>
      <c r="D37" s="99">
        <f>+'C44'!D37/'C43'!D37*100</f>
        <v>81.51558073654391</v>
      </c>
      <c r="E37" s="99"/>
      <c r="F37" s="99">
        <f>+'C44'!F37/'C43'!F37*100</f>
        <v>72.239263803680984</v>
      </c>
      <c r="G37" s="99">
        <f>+'C44'!G37/'C43'!G37*100</f>
        <v>70.550161812297731</v>
      </c>
      <c r="H37" s="99">
        <f>+'C44'!H37/'C43'!H37*100</f>
        <v>73.760932944606424</v>
      </c>
      <c r="I37" s="99"/>
      <c r="J37" s="99">
        <f>+'C44'!J37/'C43'!J37*100</f>
        <v>74.666666666666671</v>
      </c>
      <c r="K37" s="99">
        <f>+'C44'!K37/'C43'!K37*100</f>
        <v>69.602272727272734</v>
      </c>
      <c r="L37" s="99">
        <f>+'C44'!L37/'C43'!L37*100</f>
        <v>80.185758513931887</v>
      </c>
      <c r="M37" s="99"/>
      <c r="N37" s="99">
        <f>+'C44'!N37/'C43'!N37*100</f>
        <v>82.330827067669176</v>
      </c>
      <c r="O37" s="99">
        <f>+'C44'!O37/'C43'!O37*100</f>
        <v>80</v>
      </c>
      <c r="P37" s="99">
        <f>+'C44'!P37/'C43'!P37*100</f>
        <v>84.644194756554299</v>
      </c>
      <c r="Q37" s="99"/>
      <c r="R37" s="99">
        <f>+'C44'!R37/'C43'!R37*100</f>
        <v>76.161616161616166</v>
      </c>
      <c r="S37" s="99">
        <f>+'C44'!S37/'C43'!S37*100</f>
        <v>71.212121212121218</v>
      </c>
      <c r="T37" s="99">
        <f>+'C44'!T37/'C43'!T37*100</f>
        <v>81.818181818181827</v>
      </c>
      <c r="U37" s="99"/>
      <c r="V37" s="99">
        <f>+'C44'!V37/'C43'!V37*100</f>
        <v>83.965014577259481</v>
      </c>
      <c r="W37" s="99">
        <f>+'C44'!W37/'C43'!W37*100</f>
        <v>81.212121212121218</v>
      </c>
      <c r="X37" s="99">
        <f>+'C44'!X37/'C43'!X37*100</f>
        <v>86.516853932584269</v>
      </c>
      <c r="Y37" s="99"/>
      <c r="Z37" s="99">
        <f>+'C44'!Z37/'C43'!Z37*100</f>
        <v>100</v>
      </c>
      <c r="AA37" s="99">
        <f>+'C44'!AA37/'C43'!AA37*100</f>
        <v>100</v>
      </c>
      <c r="AB37" s="99">
        <f>+'C44'!AB37/'C43'!AB37*100</f>
        <v>100</v>
      </c>
    </row>
    <row r="38" spans="1:28" ht="15" customHeight="1" x14ac:dyDescent="0.25">
      <c r="A38" s="257" t="s">
        <v>569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511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258" t="s">
        <v>566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</row>
  </sheetData>
  <mergeCells count="18">
    <mergeCell ref="A1:AB1"/>
    <mergeCell ref="A2:AB2"/>
    <mergeCell ref="A41:AB41"/>
    <mergeCell ref="A38:AB38"/>
    <mergeCell ref="A39:AB39"/>
    <mergeCell ref="AC2:AD3"/>
    <mergeCell ref="V7:X7"/>
    <mergeCell ref="Z7:AB7"/>
    <mergeCell ref="A40:AB40"/>
    <mergeCell ref="A7:A8"/>
    <mergeCell ref="B7:D7"/>
    <mergeCell ref="F7:H7"/>
    <mergeCell ref="J7:L7"/>
    <mergeCell ref="N7:P7"/>
    <mergeCell ref="R7:T7"/>
    <mergeCell ref="A5:AB5"/>
    <mergeCell ref="A4:AB4"/>
    <mergeCell ref="A3:AB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221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100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85364</v>
      </c>
      <c r="C9" s="120">
        <f>+G9+K9+O9+S9+W9+AA9</f>
        <v>48922</v>
      </c>
      <c r="D9" s="120">
        <f>+H9+L9+P9+T9+X9+AB9</f>
        <v>36442</v>
      </c>
      <c r="E9" s="120"/>
      <c r="F9" s="120">
        <f>SUM(F11:F37)</f>
        <v>20267</v>
      </c>
      <c r="G9" s="120">
        <f>SUM(G11:G37)</f>
        <v>11180</v>
      </c>
      <c r="H9" s="120">
        <f>SUM(H11:H37)</f>
        <v>9087</v>
      </c>
      <c r="I9" s="120"/>
      <c r="J9" s="120">
        <f>SUM(J11:J37)</f>
        <v>22369</v>
      </c>
      <c r="K9" s="120">
        <f>SUM(K11:K37)</f>
        <v>12673</v>
      </c>
      <c r="L9" s="120">
        <f>SUM(L11:L37)</f>
        <v>9696</v>
      </c>
      <c r="M9" s="120"/>
      <c r="N9" s="120">
        <f>SUM(N11:N37)</f>
        <v>13996</v>
      </c>
      <c r="O9" s="120">
        <f>SUM(O11:O37)</f>
        <v>8156</v>
      </c>
      <c r="P9" s="120">
        <f>SUM(P11:P37)</f>
        <v>5840</v>
      </c>
      <c r="Q9" s="120"/>
      <c r="R9" s="120">
        <f>SUM(R11:R37)</f>
        <v>17013</v>
      </c>
      <c r="S9" s="120">
        <f>SUM(S11:S37)</f>
        <v>9920</v>
      </c>
      <c r="T9" s="120">
        <f>SUM(T11:T37)</f>
        <v>7093</v>
      </c>
      <c r="U9" s="120"/>
      <c r="V9" s="120">
        <f>SUM(V11:V37)</f>
        <v>10812</v>
      </c>
      <c r="W9" s="120">
        <f>SUM(W11:W37)</f>
        <v>6447</v>
      </c>
      <c r="X9" s="120">
        <f>SUM(X11:X37)</f>
        <v>4365</v>
      </c>
      <c r="Y9" s="120"/>
      <c r="Z9" s="110">
        <f>SUM(Z11:Z37)</f>
        <v>907</v>
      </c>
      <c r="AA9" s="110">
        <f>SUM(AA11:AA37)</f>
        <v>546</v>
      </c>
      <c r="AB9" s="110">
        <f>SUM(AB11:AB37)</f>
        <v>361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f>+'C56'!B11+'C65'!B11</f>
        <v>7875</v>
      </c>
      <c r="C11" s="121">
        <f>+'C56'!C11+'C65'!C11</f>
        <v>4207</v>
      </c>
      <c r="D11" s="121">
        <f>+'C56'!D11+'C65'!D11</f>
        <v>3668</v>
      </c>
      <c r="E11" s="121"/>
      <c r="F11" s="121">
        <f>+'C56'!F11+'C65'!F11</f>
        <v>1833</v>
      </c>
      <c r="G11" s="37">
        <f>+'C56'!G11+'C65'!G11</f>
        <v>927</v>
      </c>
      <c r="H11" s="37">
        <f>+'C56'!H11+'C65'!H11</f>
        <v>906</v>
      </c>
      <c r="I11" s="121"/>
      <c r="J11" s="121">
        <f>+'C56'!J11+'C65'!J11</f>
        <v>2122</v>
      </c>
      <c r="K11" s="121">
        <f>+'C56'!K11+'C65'!K11</f>
        <v>1107</v>
      </c>
      <c r="L11" s="121">
        <f>+'C56'!L11+'C65'!L11</f>
        <v>1015</v>
      </c>
      <c r="M11" s="121"/>
      <c r="N11" s="121">
        <f>+'C56'!N11+'C65'!N11</f>
        <v>1456</v>
      </c>
      <c r="O11" s="37">
        <f>+'C56'!O11+'C65'!O11</f>
        <v>807</v>
      </c>
      <c r="P11" s="37">
        <f>+'C56'!P11+'C65'!P11</f>
        <v>649</v>
      </c>
      <c r="Q11" s="121"/>
      <c r="R11" s="121">
        <f>+'C56'!R11+'C65'!R11</f>
        <v>1431</v>
      </c>
      <c r="S11" s="37">
        <f>+'C56'!S11+'C65'!S11</f>
        <v>817</v>
      </c>
      <c r="T11" s="37">
        <f>+'C56'!T11+'C65'!T11</f>
        <v>614</v>
      </c>
      <c r="U11" s="121"/>
      <c r="V11" s="121">
        <f>+'C56'!V11+'C65'!V11</f>
        <v>1015</v>
      </c>
      <c r="W11" s="37">
        <f>+'C56'!W11+'C65'!W11</f>
        <v>537</v>
      </c>
      <c r="X11" s="37">
        <f>+'C56'!X11+'C65'!X11</f>
        <v>478</v>
      </c>
      <c r="Y11" s="121"/>
      <c r="Z11" s="37">
        <f>+'C56'!Z11+'C65'!Z11</f>
        <v>18</v>
      </c>
      <c r="AA11" s="37">
        <f>+'C56'!AA11+'C65'!AA11</f>
        <v>12</v>
      </c>
      <c r="AB11" s="37">
        <f>+'C56'!AB11+'C65'!AB11</f>
        <v>6</v>
      </c>
    </row>
    <row r="12" spans="1:32" ht="15.95" customHeight="1" x14ac:dyDescent="0.25">
      <c r="A12" s="53" t="s">
        <v>48</v>
      </c>
      <c r="B12" s="121">
        <f>+'C56'!B12+'C65'!B12</f>
        <v>6518</v>
      </c>
      <c r="C12" s="121">
        <f>+'C56'!C12+'C65'!C12</f>
        <v>3630</v>
      </c>
      <c r="D12" s="121">
        <f>+'C56'!D12+'C65'!D12</f>
        <v>2888</v>
      </c>
      <c r="E12" s="121"/>
      <c r="F12" s="121">
        <f>+'C56'!F12+'C65'!F12</f>
        <v>1552</v>
      </c>
      <c r="G12" s="37">
        <f>+'C56'!G12+'C65'!G12</f>
        <v>872</v>
      </c>
      <c r="H12" s="37">
        <f>+'C56'!H12+'C65'!H12</f>
        <v>680</v>
      </c>
      <c r="I12" s="121"/>
      <c r="J12" s="121">
        <f>+'C56'!J12+'C65'!J12</f>
        <v>1613</v>
      </c>
      <c r="K12" s="37">
        <f>+'C56'!K12+'C65'!K12</f>
        <v>866</v>
      </c>
      <c r="L12" s="37">
        <f>+'C56'!L12+'C65'!L12</f>
        <v>747</v>
      </c>
      <c r="M12" s="121"/>
      <c r="N12" s="121">
        <f>+'C56'!N12+'C65'!N12</f>
        <v>1117</v>
      </c>
      <c r="O12" s="37">
        <f>+'C56'!O12+'C65'!O12</f>
        <v>612</v>
      </c>
      <c r="P12" s="37">
        <f>+'C56'!P12+'C65'!P12</f>
        <v>505</v>
      </c>
      <c r="Q12" s="121"/>
      <c r="R12" s="121">
        <f>+'C56'!R12+'C65'!R12</f>
        <v>1340</v>
      </c>
      <c r="S12" s="37">
        <f>+'C56'!S12+'C65'!S12</f>
        <v>759</v>
      </c>
      <c r="T12" s="37">
        <f>+'C56'!T12+'C65'!T12</f>
        <v>581</v>
      </c>
      <c r="U12" s="121"/>
      <c r="V12" s="37">
        <f>+'C56'!V12+'C65'!V12</f>
        <v>840</v>
      </c>
      <c r="W12" s="37">
        <f>+'C56'!W12+'C65'!W12</f>
        <v>492</v>
      </c>
      <c r="X12" s="37">
        <f>+'C56'!X12+'C65'!X12</f>
        <v>348</v>
      </c>
      <c r="Y12" s="121"/>
      <c r="Z12" s="37">
        <f>+'C56'!Z12+'C65'!Z12</f>
        <v>56</v>
      </c>
      <c r="AA12" s="37">
        <f>+'C56'!AA12+'C65'!AA12</f>
        <v>29</v>
      </c>
      <c r="AB12" s="37">
        <f>+'C56'!AB12+'C65'!AB12</f>
        <v>27</v>
      </c>
    </row>
    <row r="13" spans="1:32" ht="15.95" customHeight="1" x14ac:dyDescent="0.25">
      <c r="A13" s="53" t="s">
        <v>49</v>
      </c>
      <c r="B13" s="121">
        <f>+'C56'!B13+'C65'!B13</f>
        <v>5744</v>
      </c>
      <c r="C13" s="121">
        <f>+'C56'!C13+'C65'!C13</f>
        <v>3104</v>
      </c>
      <c r="D13" s="121">
        <f>+'C56'!D13+'C65'!D13</f>
        <v>2640</v>
      </c>
      <c r="E13" s="121"/>
      <c r="F13" s="121">
        <f>+'C56'!F13+'C65'!F13</f>
        <v>1384</v>
      </c>
      <c r="G13" s="37">
        <f>+'C56'!G13+'C65'!G13</f>
        <v>768</v>
      </c>
      <c r="H13" s="37">
        <f>+'C56'!H13+'C65'!H13</f>
        <v>616</v>
      </c>
      <c r="I13" s="121"/>
      <c r="J13" s="121">
        <f>+'C56'!J13+'C65'!J13</f>
        <v>1502</v>
      </c>
      <c r="K13" s="37">
        <f>+'C56'!K13+'C65'!K13</f>
        <v>828</v>
      </c>
      <c r="L13" s="37">
        <f>+'C56'!L13+'C65'!L13</f>
        <v>674</v>
      </c>
      <c r="M13" s="121"/>
      <c r="N13" s="37">
        <f>+'C56'!N13+'C65'!N13</f>
        <v>831</v>
      </c>
      <c r="O13" s="37">
        <f>+'C56'!O13+'C65'!O13</f>
        <v>450</v>
      </c>
      <c r="P13" s="37">
        <f>+'C56'!P13+'C65'!P13</f>
        <v>381</v>
      </c>
      <c r="Q13" s="121"/>
      <c r="R13" s="121">
        <f>+'C56'!R13+'C65'!R13</f>
        <v>1198</v>
      </c>
      <c r="S13" s="37">
        <f>+'C56'!S13+'C65'!S13</f>
        <v>616</v>
      </c>
      <c r="T13" s="37">
        <f>+'C56'!T13+'C65'!T13</f>
        <v>582</v>
      </c>
      <c r="U13" s="121"/>
      <c r="V13" s="37">
        <f>+'C56'!V13+'C65'!V13</f>
        <v>722</v>
      </c>
      <c r="W13" s="37">
        <f>+'C56'!W13+'C65'!W13</f>
        <v>379</v>
      </c>
      <c r="X13" s="37">
        <f>+'C56'!X13+'C65'!X13</f>
        <v>343</v>
      </c>
      <c r="Y13" s="121"/>
      <c r="Z13" s="37">
        <f>+'C56'!Z13+'C65'!Z13</f>
        <v>107</v>
      </c>
      <c r="AA13" s="37">
        <f>+'C56'!AA13+'C65'!AA13</f>
        <v>63</v>
      </c>
      <c r="AB13" s="37">
        <f>+'C56'!AB13+'C65'!AB13</f>
        <v>44</v>
      </c>
    </row>
    <row r="14" spans="1:32" ht="15.95" customHeight="1" x14ac:dyDescent="0.25">
      <c r="A14" s="53" t="s">
        <v>50</v>
      </c>
      <c r="B14" s="121">
        <f>+'C56'!B14+'C65'!B14</f>
        <v>6759</v>
      </c>
      <c r="C14" s="121">
        <f>+'C56'!C14+'C65'!C14</f>
        <v>3936</v>
      </c>
      <c r="D14" s="121">
        <f>+'C56'!D14+'C65'!D14</f>
        <v>2823</v>
      </c>
      <c r="E14" s="121"/>
      <c r="F14" s="121">
        <f>+'C56'!F14+'C65'!F14</f>
        <v>1223</v>
      </c>
      <c r="G14" s="37">
        <f>+'C56'!G14+'C65'!G14</f>
        <v>678</v>
      </c>
      <c r="H14" s="37">
        <f>+'C56'!H14+'C65'!H14</f>
        <v>545</v>
      </c>
      <c r="I14" s="121"/>
      <c r="J14" s="121">
        <f>+'C56'!J14+'C65'!J14</f>
        <v>1816</v>
      </c>
      <c r="K14" s="121">
        <f>+'C56'!K14+'C65'!K14</f>
        <v>1029</v>
      </c>
      <c r="L14" s="37">
        <f>+'C56'!L14+'C65'!L14</f>
        <v>787</v>
      </c>
      <c r="M14" s="121"/>
      <c r="N14" s="121">
        <f>+'C56'!N14+'C65'!N14</f>
        <v>1170</v>
      </c>
      <c r="O14" s="37">
        <f>+'C56'!O14+'C65'!O14</f>
        <v>688</v>
      </c>
      <c r="P14" s="37">
        <f>+'C56'!P14+'C65'!P14</f>
        <v>482</v>
      </c>
      <c r="Q14" s="121"/>
      <c r="R14" s="121">
        <f>+'C56'!R14+'C65'!R14</f>
        <v>1389</v>
      </c>
      <c r="S14" s="37">
        <f>+'C56'!S14+'C65'!S14</f>
        <v>815</v>
      </c>
      <c r="T14" s="37">
        <f>+'C56'!T14+'C65'!T14</f>
        <v>574</v>
      </c>
      <c r="U14" s="121"/>
      <c r="V14" s="121">
        <f>+'C56'!V14+'C65'!V14</f>
        <v>1015</v>
      </c>
      <c r="W14" s="37">
        <f>+'C56'!W14+'C65'!W14</f>
        <v>637</v>
      </c>
      <c r="X14" s="37">
        <f>+'C56'!X14+'C65'!X14</f>
        <v>378</v>
      </c>
      <c r="Y14" s="121"/>
      <c r="Z14" s="37">
        <f>+'C56'!Z14+'C65'!Z14</f>
        <v>146</v>
      </c>
      <c r="AA14" s="37">
        <f>+'C56'!AA14+'C65'!AA14</f>
        <v>89</v>
      </c>
      <c r="AB14" s="37">
        <f>+'C56'!AB14+'C65'!AB14</f>
        <v>57</v>
      </c>
    </row>
    <row r="15" spans="1:32" ht="15.95" customHeight="1" x14ac:dyDescent="0.25">
      <c r="A15" s="53" t="s">
        <v>51</v>
      </c>
      <c r="B15" s="121">
        <f>+'C56'!B15+'C65'!B15</f>
        <v>721</v>
      </c>
      <c r="C15" s="37">
        <f>+'C56'!C15+'C65'!C15</f>
        <v>450</v>
      </c>
      <c r="D15" s="37">
        <f>+'C56'!D15+'C65'!D15</f>
        <v>271</v>
      </c>
      <c r="E15" s="121"/>
      <c r="F15" s="37">
        <f>+'C56'!F15+'C65'!F15</f>
        <v>176</v>
      </c>
      <c r="G15" s="37">
        <f>+'C56'!G15+'C65'!G15</f>
        <v>93</v>
      </c>
      <c r="H15" s="37">
        <f>+'C56'!H15+'C65'!H15</f>
        <v>83</v>
      </c>
      <c r="I15" s="121"/>
      <c r="J15" s="37">
        <f>+'C56'!J15+'C65'!J15</f>
        <v>231</v>
      </c>
      <c r="K15" s="37">
        <f>+'C56'!K15+'C65'!K15</f>
        <v>154</v>
      </c>
      <c r="L15" s="37">
        <f>+'C56'!L15+'C65'!L15</f>
        <v>77</v>
      </c>
      <c r="M15" s="121"/>
      <c r="N15" s="37">
        <f>+'C56'!N15+'C65'!N15</f>
        <v>79</v>
      </c>
      <c r="O15" s="37">
        <f>+'C56'!O15+'C65'!O15</f>
        <v>59</v>
      </c>
      <c r="P15" s="37">
        <f>+'C56'!P15+'C65'!P15</f>
        <v>20</v>
      </c>
      <c r="Q15" s="121"/>
      <c r="R15" s="37">
        <f>+'C56'!R15+'C65'!R15</f>
        <v>169</v>
      </c>
      <c r="S15" s="37">
        <f>+'C56'!S15+'C65'!S15</f>
        <v>103</v>
      </c>
      <c r="T15" s="37">
        <f>+'C56'!T15+'C65'!T15</f>
        <v>66</v>
      </c>
      <c r="U15" s="121"/>
      <c r="V15" s="37">
        <f>+'C56'!V15+'C65'!V15</f>
        <v>53</v>
      </c>
      <c r="W15" s="37">
        <f>+'C56'!W15+'C65'!W15</f>
        <v>32</v>
      </c>
      <c r="X15" s="37">
        <f>+'C56'!X15+'C65'!X15</f>
        <v>21</v>
      </c>
      <c r="Y15" s="121"/>
      <c r="Z15" s="37">
        <f>+'C56'!Z15+'C65'!Z15</f>
        <v>13</v>
      </c>
      <c r="AA15" s="37">
        <f>+'C56'!AA15+'C65'!AA15</f>
        <v>9</v>
      </c>
      <c r="AB15" s="37">
        <f>+'C56'!AB15+'C65'!AB15</f>
        <v>4</v>
      </c>
    </row>
    <row r="16" spans="1:32" ht="15.95" customHeight="1" x14ac:dyDescent="0.25">
      <c r="A16" s="53" t="s">
        <v>52</v>
      </c>
      <c r="B16" s="121">
        <f>+'C56'!B16+'C65'!B16</f>
        <v>2386</v>
      </c>
      <c r="C16" s="121">
        <f>+'C56'!C16+'C65'!C16</f>
        <v>1429</v>
      </c>
      <c r="D16" s="121">
        <f>+'C56'!D16+'C65'!D16</f>
        <v>957</v>
      </c>
      <c r="E16" s="121"/>
      <c r="F16" s="37">
        <f>+'C56'!F16+'C65'!F16</f>
        <v>663</v>
      </c>
      <c r="G16" s="37">
        <f>+'C56'!G16+'C65'!G16</f>
        <v>368</v>
      </c>
      <c r="H16" s="37">
        <f>+'C56'!H16+'C65'!H16</f>
        <v>295</v>
      </c>
      <c r="I16" s="37"/>
      <c r="J16" s="37">
        <f>+'C56'!J16+'C65'!J16</f>
        <v>636</v>
      </c>
      <c r="K16" s="37">
        <f>+'C56'!K16+'C65'!K16</f>
        <v>363</v>
      </c>
      <c r="L16" s="37">
        <f>+'C56'!L16+'C65'!L16</f>
        <v>273</v>
      </c>
      <c r="M16" s="37"/>
      <c r="N16" s="37">
        <f>+'C56'!N16+'C65'!N16</f>
        <v>296</v>
      </c>
      <c r="O16" s="37">
        <f>+'C56'!O16+'C65'!O16</f>
        <v>198</v>
      </c>
      <c r="P16" s="37">
        <f>+'C56'!P16+'C65'!P16</f>
        <v>98</v>
      </c>
      <c r="Q16" s="37"/>
      <c r="R16" s="37">
        <f>+'C56'!R16+'C65'!R16</f>
        <v>554</v>
      </c>
      <c r="S16" s="37">
        <f>+'C56'!S16+'C65'!S16</f>
        <v>341</v>
      </c>
      <c r="T16" s="37">
        <f>+'C56'!T16+'C65'!T16</f>
        <v>213</v>
      </c>
      <c r="U16" s="37"/>
      <c r="V16" s="37">
        <f>+'C56'!V16+'C65'!V16</f>
        <v>226</v>
      </c>
      <c r="W16" s="37">
        <f>+'C56'!W16+'C65'!W16</f>
        <v>150</v>
      </c>
      <c r="X16" s="37">
        <f>+'C56'!X16+'C65'!X16</f>
        <v>76</v>
      </c>
      <c r="Y16" s="121"/>
      <c r="Z16" s="37">
        <f>+'C56'!Z16+'C65'!Z16</f>
        <v>11</v>
      </c>
      <c r="AA16" s="37">
        <f>+'C56'!AA16+'C65'!AA16</f>
        <v>9</v>
      </c>
      <c r="AB16" s="37">
        <f>+'C56'!AB16+'C65'!AB16</f>
        <v>2</v>
      </c>
    </row>
    <row r="17" spans="1:28" ht="15.95" customHeight="1" x14ac:dyDescent="0.25">
      <c r="A17" s="53" t="s">
        <v>53</v>
      </c>
      <c r="B17" s="37">
        <f>+'C56'!B17+'C65'!B17</f>
        <v>567</v>
      </c>
      <c r="C17" s="37">
        <f>+'C56'!C17+'C65'!C17</f>
        <v>358</v>
      </c>
      <c r="D17" s="37">
        <f>+'C56'!D17+'C65'!D17</f>
        <v>209</v>
      </c>
      <c r="E17" s="37"/>
      <c r="F17" s="37">
        <f>+'C56'!F17+'C65'!F17</f>
        <v>129</v>
      </c>
      <c r="G17" s="37">
        <f>+'C56'!G17+'C65'!G17</f>
        <v>71</v>
      </c>
      <c r="H17" s="37">
        <f>+'C56'!H17+'C65'!H17</f>
        <v>58</v>
      </c>
      <c r="I17" s="37"/>
      <c r="J17" s="37">
        <f>+'C56'!J17+'C65'!J17</f>
        <v>135</v>
      </c>
      <c r="K17" s="37">
        <f>+'C56'!K17+'C65'!K17</f>
        <v>89</v>
      </c>
      <c r="L17" s="37">
        <f>+'C56'!L17+'C65'!L17</f>
        <v>46</v>
      </c>
      <c r="M17" s="37"/>
      <c r="N17" s="37">
        <f>+'C56'!N17+'C65'!N17</f>
        <v>73</v>
      </c>
      <c r="O17" s="37">
        <f>+'C56'!O17+'C65'!O17</f>
        <v>48</v>
      </c>
      <c r="P17" s="37">
        <f>+'C56'!P17+'C65'!P17</f>
        <v>25</v>
      </c>
      <c r="Q17" s="37"/>
      <c r="R17" s="37">
        <f>+'C56'!R17+'C65'!R17</f>
        <v>111</v>
      </c>
      <c r="S17" s="37">
        <f>+'C56'!S17+'C65'!S17</f>
        <v>75</v>
      </c>
      <c r="T17" s="37">
        <f>+'C56'!T17+'C65'!T17</f>
        <v>36</v>
      </c>
      <c r="U17" s="37"/>
      <c r="V17" s="37">
        <f>+'C56'!V17+'C65'!V17</f>
        <v>99</v>
      </c>
      <c r="W17" s="37">
        <f>+'C56'!W17+'C65'!W17</f>
        <v>63</v>
      </c>
      <c r="X17" s="37">
        <f>+'C56'!X17+'C65'!X17</f>
        <v>36</v>
      </c>
      <c r="Y17" s="37"/>
      <c r="Z17" s="37">
        <f>+'C56'!Z17+'C65'!Z17</f>
        <v>20</v>
      </c>
      <c r="AA17" s="37">
        <f>+'C56'!AA17+'C65'!AA17</f>
        <v>12</v>
      </c>
      <c r="AB17" s="37">
        <f>+'C56'!AB17+'C65'!AB17</f>
        <v>8</v>
      </c>
    </row>
    <row r="18" spans="1:28" ht="15.95" customHeight="1" x14ac:dyDescent="0.25">
      <c r="A18" s="53" t="s">
        <v>54</v>
      </c>
      <c r="B18" s="121">
        <f>+'C56'!B18+'C65'!B18</f>
        <v>9594</v>
      </c>
      <c r="C18" s="121">
        <f>+'C56'!C18+'C65'!C18</f>
        <v>5427</v>
      </c>
      <c r="D18" s="121">
        <f>+'C56'!D18+'C65'!D18</f>
        <v>4167</v>
      </c>
      <c r="E18" s="121"/>
      <c r="F18" s="121">
        <f>+'C56'!F18+'C65'!F18</f>
        <v>2592</v>
      </c>
      <c r="G18" s="121">
        <f>+'C56'!G18+'C65'!G18</f>
        <v>1407</v>
      </c>
      <c r="H18" s="121">
        <f>+'C56'!H18+'C65'!H18</f>
        <v>1185</v>
      </c>
      <c r="I18" s="121"/>
      <c r="J18" s="121">
        <f>+'C56'!J18+'C65'!J18</f>
        <v>2570</v>
      </c>
      <c r="K18" s="121">
        <f>+'C56'!K18+'C65'!K18</f>
        <v>1436</v>
      </c>
      <c r="L18" s="121">
        <f>+'C56'!L18+'C65'!L18</f>
        <v>1134</v>
      </c>
      <c r="M18" s="121"/>
      <c r="N18" s="121">
        <f>+'C56'!N18+'C65'!N18</f>
        <v>1541</v>
      </c>
      <c r="O18" s="37">
        <f>+'C56'!O18+'C65'!O18</f>
        <v>873</v>
      </c>
      <c r="P18" s="37">
        <f>+'C56'!P18+'C65'!P18</f>
        <v>668</v>
      </c>
      <c r="Q18" s="121"/>
      <c r="R18" s="121">
        <f>+'C56'!R18+'C65'!R18</f>
        <v>1656</v>
      </c>
      <c r="S18" s="37">
        <f>+'C56'!S18+'C65'!S18</f>
        <v>992</v>
      </c>
      <c r="T18" s="37">
        <f>+'C56'!T18+'C65'!T18</f>
        <v>664</v>
      </c>
      <c r="U18" s="121"/>
      <c r="V18" s="121">
        <f>+'C56'!V18+'C65'!V18</f>
        <v>1151</v>
      </c>
      <c r="W18" s="37">
        <f>+'C56'!W18+'C65'!W18</f>
        <v>669</v>
      </c>
      <c r="X18" s="37">
        <f>+'C56'!X18+'C65'!X18</f>
        <v>482</v>
      </c>
      <c r="Y18" s="121"/>
      <c r="Z18" s="37">
        <f>+'C56'!Z18+'C65'!Z18</f>
        <v>84</v>
      </c>
      <c r="AA18" s="37">
        <f>+'C56'!AA18+'C65'!AA18</f>
        <v>50</v>
      </c>
      <c r="AB18" s="37">
        <f>+'C56'!AB18+'C65'!AB18</f>
        <v>34</v>
      </c>
    </row>
    <row r="19" spans="1:28" ht="15.95" customHeight="1" x14ac:dyDescent="0.25">
      <c r="A19" s="53" t="s">
        <v>55</v>
      </c>
      <c r="B19" s="121">
        <f>+'C56'!B19+'C65'!B19</f>
        <v>4000</v>
      </c>
      <c r="C19" s="121">
        <f>+'C56'!C19+'C65'!C19</f>
        <v>2370</v>
      </c>
      <c r="D19" s="121">
        <f>+'C56'!D19+'C65'!D19</f>
        <v>1630</v>
      </c>
      <c r="E19" s="121"/>
      <c r="F19" s="121">
        <f>+'C56'!F19+'C65'!F19</f>
        <v>966</v>
      </c>
      <c r="G19" s="37">
        <f>+'C56'!G19+'C65'!G19</f>
        <v>527</v>
      </c>
      <c r="H19" s="37">
        <f>+'C56'!H19+'C65'!H19</f>
        <v>439</v>
      </c>
      <c r="I19" s="37"/>
      <c r="J19" s="37">
        <f>+'C56'!J19+'C65'!J19</f>
        <v>1020</v>
      </c>
      <c r="K19" s="37">
        <f>+'C56'!K19+'C65'!K19</f>
        <v>584</v>
      </c>
      <c r="L19" s="37">
        <f>+'C56'!L19+'C65'!L19</f>
        <v>436</v>
      </c>
      <c r="M19" s="37"/>
      <c r="N19" s="37">
        <f>+'C56'!N19+'C65'!N19</f>
        <v>746</v>
      </c>
      <c r="O19" s="37">
        <f>+'C56'!O19+'C65'!O19</f>
        <v>445</v>
      </c>
      <c r="P19" s="37">
        <f>+'C56'!P19+'C65'!P19</f>
        <v>301</v>
      </c>
      <c r="Q19" s="37"/>
      <c r="R19" s="37">
        <f>+'C56'!R19+'C65'!R19</f>
        <v>730</v>
      </c>
      <c r="S19" s="37">
        <f>+'C56'!S19+'C65'!S19</f>
        <v>463</v>
      </c>
      <c r="T19" s="37">
        <f>+'C56'!T19+'C65'!T19</f>
        <v>267</v>
      </c>
      <c r="U19" s="121"/>
      <c r="V19" s="37">
        <f>+'C56'!V19+'C65'!V19</f>
        <v>510</v>
      </c>
      <c r="W19" s="37">
        <f>+'C56'!W19+'C65'!W19</f>
        <v>333</v>
      </c>
      <c r="X19" s="37">
        <f>+'C56'!X19+'C65'!X19</f>
        <v>177</v>
      </c>
      <c r="Y19" s="121"/>
      <c r="Z19" s="37">
        <f>+'C56'!Z19+'C65'!Z19</f>
        <v>28</v>
      </c>
      <c r="AA19" s="37">
        <f>+'C56'!AA19+'C65'!AA19</f>
        <v>18</v>
      </c>
      <c r="AB19" s="37">
        <f>+'C56'!AB19+'C65'!AB19</f>
        <v>10</v>
      </c>
    </row>
    <row r="20" spans="1:28" ht="15.95" customHeight="1" x14ac:dyDescent="0.25">
      <c r="A20" s="53" t="s">
        <v>56</v>
      </c>
      <c r="B20" s="121">
        <f>+'C56'!B20+'C65'!B20</f>
        <v>4144</v>
      </c>
      <c r="C20" s="121">
        <f>+'C56'!C20+'C65'!C20</f>
        <v>2459</v>
      </c>
      <c r="D20" s="121">
        <f>+'C56'!D20+'C65'!D20</f>
        <v>1685</v>
      </c>
      <c r="E20" s="121"/>
      <c r="F20" s="121">
        <f>+'C56'!F20+'C65'!F20</f>
        <v>984</v>
      </c>
      <c r="G20" s="37">
        <f>+'C56'!G20+'C65'!G20</f>
        <v>562</v>
      </c>
      <c r="H20" s="37">
        <f>+'C56'!H20+'C65'!H20</f>
        <v>422</v>
      </c>
      <c r="I20" s="37"/>
      <c r="J20" s="37">
        <f>+'C56'!J20+'C65'!J20</f>
        <v>1102</v>
      </c>
      <c r="K20" s="37">
        <f>+'C56'!K20+'C65'!K20</f>
        <v>645</v>
      </c>
      <c r="L20" s="37">
        <f>+'C56'!L20+'C65'!L20</f>
        <v>457</v>
      </c>
      <c r="M20" s="37"/>
      <c r="N20" s="37">
        <f>+'C56'!N20+'C65'!N20</f>
        <v>673</v>
      </c>
      <c r="O20" s="37">
        <f>+'C56'!O20+'C65'!O20</f>
        <v>412</v>
      </c>
      <c r="P20" s="37">
        <f>+'C56'!P20+'C65'!P20</f>
        <v>261</v>
      </c>
      <c r="Q20" s="37"/>
      <c r="R20" s="37">
        <f>+'C56'!R20+'C65'!R20</f>
        <v>850</v>
      </c>
      <c r="S20" s="37">
        <f>+'C56'!S20+'C65'!S20</f>
        <v>513</v>
      </c>
      <c r="T20" s="37">
        <f>+'C56'!T20+'C65'!T20</f>
        <v>337</v>
      </c>
      <c r="U20" s="121"/>
      <c r="V20" s="37">
        <f>+'C56'!V20+'C65'!V20</f>
        <v>453</v>
      </c>
      <c r="W20" s="37">
        <f>+'C56'!W20+'C65'!W20</f>
        <v>278</v>
      </c>
      <c r="X20" s="37">
        <f>+'C56'!X20+'C65'!X20</f>
        <v>175</v>
      </c>
      <c r="Y20" s="121"/>
      <c r="Z20" s="37">
        <f>+'C56'!Z20+'C65'!Z20</f>
        <v>82</v>
      </c>
      <c r="AA20" s="37">
        <f>+'C56'!AA20+'C65'!AA20</f>
        <v>49</v>
      </c>
      <c r="AB20" s="37">
        <f>+'C56'!AB20+'C65'!AB20</f>
        <v>33</v>
      </c>
    </row>
    <row r="21" spans="1:28" ht="15.95" customHeight="1" x14ac:dyDescent="0.25">
      <c r="A21" s="53" t="s">
        <v>57</v>
      </c>
      <c r="B21" s="121">
        <f>+'C56'!B21+'C65'!B21</f>
        <v>1794</v>
      </c>
      <c r="C21" s="121">
        <f>+'C56'!C21+'C65'!C21</f>
        <v>1019</v>
      </c>
      <c r="D21" s="37">
        <f>+'C56'!D21+'C65'!D21</f>
        <v>775</v>
      </c>
      <c r="E21" s="37"/>
      <c r="F21" s="37">
        <f>+'C56'!F21+'C65'!F21</f>
        <v>407</v>
      </c>
      <c r="G21" s="37">
        <f>+'C56'!G21+'C65'!G21</f>
        <v>231</v>
      </c>
      <c r="H21" s="37">
        <f>+'C56'!H21+'C65'!H21</f>
        <v>176</v>
      </c>
      <c r="I21" s="37"/>
      <c r="J21" s="37">
        <f>+'C56'!J21+'C65'!J21</f>
        <v>437</v>
      </c>
      <c r="K21" s="37">
        <f>+'C56'!K21+'C65'!K21</f>
        <v>241</v>
      </c>
      <c r="L21" s="37">
        <f>+'C56'!L21+'C65'!L21</f>
        <v>196</v>
      </c>
      <c r="M21" s="37"/>
      <c r="N21" s="37">
        <f>+'C56'!N21+'C65'!N21</f>
        <v>327</v>
      </c>
      <c r="O21" s="37">
        <f>+'C56'!O21+'C65'!O21</f>
        <v>184</v>
      </c>
      <c r="P21" s="37">
        <f>+'C56'!P21+'C65'!P21</f>
        <v>143</v>
      </c>
      <c r="Q21" s="37"/>
      <c r="R21" s="37">
        <f>+'C56'!R21+'C65'!R21</f>
        <v>339</v>
      </c>
      <c r="S21" s="37">
        <f>+'C56'!S21+'C65'!S21</f>
        <v>189</v>
      </c>
      <c r="T21" s="37">
        <f>+'C56'!T21+'C65'!T21</f>
        <v>150</v>
      </c>
      <c r="U21" s="121"/>
      <c r="V21" s="37">
        <f>+'C56'!V21+'C65'!V21</f>
        <v>275</v>
      </c>
      <c r="W21" s="37">
        <f>+'C56'!W21+'C65'!W21</f>
        <v>170</v>
      </c>
      <c r="X21" s="37">
        <f>+'C56'!X21+'C65'!X21</f>
        <v>105</v>
      </c>
      <c r="Y21" s="121"/>
      <c r="Z21" s="37">
        <f>+'C56'!Z21+'C65'!Z21</f>
        <v>9</v>
      </c>
      <c r="AA21" s="37">
        <f>+'C56'!AA21+'C65'!AA21</f>
        <v>4</v>
      </c>
      <c r="AB21" s="37">
        <f>+'C56'!AB21+'C65'!AB21</f>
        <v>5</v>
      </c>
    </row>
    <row r="22" spans="1:28" ht="15.95" customHeight="1" x14ac:dyDescent="0.25">
      <c r="A22" s="56" t="s">
        <v>58</v>
      </c>
      <c r="B22" s="121">
        <f>+'C56'!B22+'C65'!B22</f>
        <v>7201</v>
      </c>
      <c r="C22" s="121">
        <f>+'C56'!C22+'C65'!C22</f>
        <v>4111</v>
      </c>
      <c r="D22" s="121">
        <f>+'C56'!D22+'C65'!D22</f>
        <v>3090</v>
      </c>
      <c r="E22" s="121"/>
      <c r="F22" s="121">
        <f>+'C56'!F22+'C65'!F22</f>
        <v>1673</v>
      </c>
      <c r="G22" s="121">
        <f>+'C56'!G22+'C65'!G22</f>
        <v>923</v>
      </c>
      <c r="H22" s="37">
        <f>+'C56'!H22+'C65'!H22</f>
        <v>750</v>
      </c>
      <c r="I22" s="121"/>
      <c r="J22" s="121">
        <f>+'C56'!J22+'C65'!J22</f>
        <v>1835</v>
      </c>
      <c r="K22" s="121">
        <f>+'C56'!K22+'C65'!K22</f>
        <v>1042</v>
      </c>
      <c r="L22" s="37">
        <f>+'C56'!L22+'C65'!L22</f>
        <v>793</v>
      </c>
      <c r="M22" s="37"/>
      <c r="N22" s="37">
        <f>+'C56'!N22+'C65'!N22</f>
        <v>1176</v>
      </c>
      <c r="O22" s="37">
        <f>+'C56'!O22+'C65'!O22</f>
        <v>699</v>
      </c>
      <c r="P22" s="37">
        <f>+'C56'!P22+'C65'!P22</f>
        <v>477</v>
      </c>
      <c r="Q22" s="37"/>
      <c r="R22" s="37">
        <f>+'C56'!R22+'C65'!R22</f>
        <v>1564</v>
      </c>
      <c r="S22" s="37">
        <f>+'C56'!S22+'C65'!S22</f>
        <v>916</v>
      </c>
      <c r="T22" s="37">
        <f>+'C56'!T22+'C65'!T22</f>
        <v>648</v>
      </c>
      <c r="U22" s="121"/>
      <c r="V22" s="37">
        <f>+'C56'!V22+'C65'!V22</f>
        <v>881</v>
      </c>
      <c r="W22" s="37">
        <f>+'C56'!W22+'C65'!W22</f>
        <v>504</v>
      </c>
      <c r="X22" s="37">
        <f>+'C56'!X22+'C65'!X22</f>
        <v>377</v>
      </c>
      <c r="Y22" s="121"/>
      <c r="Z22" s="37">
        <f>+'C56'!Z22+'C65'!Z22</f>
        <v>72</v>
      </c>
      <c r="AA22" s="37">
        <f>+'C56'!AA22+'C65'!AA22</f>
        <v>27</v>
      </c>
      <c r="AB22" s="37">
        <f>+'C56'!AB22+'C65'!AB22</f>
        <v>45</v>
      </c>
    </row>
    <row r="23" spans="1:28" ht="15.95" customHeight="1" x14ac:dyDescent="0.25">
      <c r="A23" s="53" t="s">
        <v>59</v>
      </c>
      <c r="B23" s="121">
        <f>+'C56'!B23+'C65'!B23</f>
        <v>1315</v>
      </c>
      <c r="C23" s="37">
        <f>+'C56'!C23+'C65'!C23</f>
        <v>792</v>
      </c>
      <c r="D23" s="37">
        <f>+'C56'!D23+'C65'!D23</f>
        <v>523</v>
      </c>
      <c r="E23" s="37"/>
      <c r="F23" s="37">
        <f>+'C56'!F23+'C65'!F23</f>
        <v>273</v>
      </c>
      <c r="G23" s="37">
        <f>+'C56'!G23+'C65'!G23</f>
        <v>166</v>
      </c>
      <c r="H23" s="37">
        <f>+'C56'!H23+'C65'!H23</f>
        <v>107</v>
      </c>
      <c r="I23" s="37"/>
      <c r="J23" s="37">
        <f>+'C56'!J23+'C65'!J23</f>
        <v>345</v>
      </c>
      <c r="K23" s="37">
        <f>+'C56'!K23+'C65'!K23</f>
        <v>183</v>
      </c>
      <c r="L23" s="37">
        <f>+'C56'!L23+'C65'!L23</f>
        <v>162</v>
      </c>
      <c r="M23" s="37"/>
      <c r="N23" s="37">
        <f>+'C56'!N23+'C65'!N23</f>
        <v>187</v>
      </c>
      <c r="O23" s="37">
        <f>+'C56'!O23+'C65'!O23</f>
        <v>122</v>
      </c>
      <c r="P23" s="37">
        <f>+'C56'!P23+'C65'!P23</f>
        <v>65</v>
      </c>
      <c r="Q23" s="37"/>
      <c r="R23" s="37">
        <f>+'C56'!R23+'C65'!R23</f>
        <v>278</v>
      </c>
      <c r="S23" s="37">
        <f>+'C56'!S23+'C65'!S23</f>
        <v>171</v>
      </c>
      <c r="T23" s="37">
        <f>+'C56'!T23+'C65'!T23</f>
        <v>107</v>
      </c>
      <c r="U23" s="37"/>
      <c r="V23" s="37">
        <f>+'C56'!V23+'C65'!V23</f>
        <v>223</v>
      </c>
      <c r="W23" s="37">
        <f>+'C56'!W23+'C65'!W23</f>
        <v>143</v>
      </c>
      <c r="X23" s="37">
        <f>+'C56'!X23+'C65'!X23</f>
        <v>80</v>
      </c>
      <c r="Y23" s="121"/>
      <c r="Z23" s="37">
        <f>+'C56'!Z23+'C65'!Z23</f>
        <v>9</v>
      </c>
      <c r="AA23" s="37">
        <f>+'C56'!AA23+'C65'!AA23</f>
        <v>7</v>
      </c>
      <c r="AB23" s="37">
        <f>+'C56'!AB23+'C65'!AB23</f>
        <v>2</v>
      </c>
    </row>
    <row r="24" spans="1:28" ht="15.95" customHeight="1" x14ac:dyDescent="0.25">
      <c r="A24" s="53" t="s">
        <v>60</v>
      </c>
      <c r="B24" s="121">
        <f>+'C56'!B24+'C65'!B24</f>
        <v>5611</v>
      </c>
      <c r="C24" s="121">
        <f>+'C56'!C24+'C65'!C24</f>
        <v>3207</v>
      </c>
      <c r="D24" s="121">
        <f>+'C56'!D24+'C65'!D24</f>
        <v>2404</v>
      </c>
      <c r="E24" s="121"/>
      <c r="F24" s="121">
        <f>+'C56'!F24+'C65'!F24</f>
        <v>1304</v>
      </c>
      <c r="G24" s="37">
        <f>+'C56'!G24+'C65'!G24</f>
        <v>712</v>
      </c>
      <c r="H24" s="37">
        <f>+'C56'!H24+'C65'!H24</f>
        <v>592</v>
      </c>
      <c r="I24" s="121"/>
      <c r="J24" s="121">
        <f>+'C56'!J24+'C65'!J24</f>
        <v>1309</v>
      </c>
      <c r="K24" s="37">
        <f>+'C56'!K24+'C65'!K24</f>
        <v>748</v>
      </c>
      <c r="L24" s="37">
        <f>+'C56'!L24+'C65'!L24</f>
        <v>561</v>
      </c>
      <c r="M24" s="37"/>
      <c r="N24" s="37">
        <f>+'C56'!N24+'C65'!N24</f>
        <v>954</v>
      </c>
      <c r="O24" s="37">
        <f>+'C56'!O24+'C65'!O24</f>
        <v>550</v>
      </c>
      <c r="P24" s="37">
        <f>+'C56'!P24+'C65'!P24</f>
        <v>404</v>
      </c>
      <c r="Q24" s="37"/>
      <c r="R24" s="37">
        <f>+'C56'!R24+'C65'!R24</f>
        <v>1209</v>
      </c>
      <c r="S24" s="37">
        <f>+'C56'!S24+'C65'!S24</f>
        <v>698</v>
      </c>
      <c r="T24" s="37">
        <f>+'C56'!T24+'C65'!T24</f>
        <v>511</v>
      </c>
      <c r="U24" s="37"/>
      <c r="V24" s="37">
        <f>+'C56'!V24+'C65'!V24</f>
        <v>794</v>
      </c>
      <c r="W24" s="37">
        <f>+'C56'!W24+'C65'!W24</f>
        <v>472</v>
      </c>
      <c r="X24" s="37">
        <f>+'C56'!X24+'C65'!X24</f>
        <v>322</v>
      </c>
      <c r="Y24" s="121"/>
      <c r="Z24" s="37">
        <f>+'C56'!Z24+'C65'!Z24</f>
        <v>41</v>
      </c>
      <c r="AA24" s="37">
        <f>+'C56'!AA24+'C65'!AA24</f>
        <v>27</v>
      </c>
      <c r="AB24" s="37">
        <f>+'C56'!AB24+'C65'!AB24</f>
        <v>14</v>
      </c>
    </row>
    <row r="25" spans="1:28" ht="15.95" customHeight="1" x14ac:dyDescent="0.25">
      <c r="A25" s="53" t="s">
        <v>61</v>
      </c>
      <c r="B25" s="121">
        <f>+'C56'!B25+'C65'!B25</f>
        <v>1355</v>
      </c>
      <c r="C25" s="37">
        <f>+'C56'!C25+'C65'!C25</f>
        <v>753</v>
      </c>
      <c r="D25" s="37">
        <f>+'C56'!D25+'C65'!D25</f>
        <v>602</v>
      </c>
      <c r="E25" s="37"/>
      <c r="F25" s="37">
        <f>+'C56'!F25+'C65'!F25</f>
        <v>371</v>
      </c>
      <c r="G25" s="37">
        <f>+'C56'!G25+'C65'!G25</f>
        <v>195</v>
      </c>
      <c r="H25" s="37">
        <f>+'C56'!H25+'C65'!H25</f>
        <v>176</v>
      </c>
      <c r="I25" s="37"/>
      <c r="J25" s="37">
        <f>+'C56'!J25+'C65'!J25</f>
        <v>348</v>
      </c>
      <c r="K25" s="37">
        <f>+'C56'!K25+'C65'!K25</f>
        <v>194</v>
      </c>
      <c r="L25" s="37">
        <f>+'C56'!L25+'C65'!L25</f>
        <v>154</v>
      </c>
      <c r="M25" s="37"/>
      <c r="N25" s="37">
        <f>+'C56'!N25+'C65'!N25</f>
        <v>275</v>
      </c>
      <c r="O25" s="37">
        <f>+'C56'!O25+'C65'!O25</f>
        <v>150</v>
      </c>
      <c r="P25" s="37">
        <f>+'C56'!P25+'C65'!P25</f>
        <v>125</v>
      </c>
      <c r="Q25" s="37"/>
      <c r="R25" s="37">
        <f>+'C56'!R25+'C65'!R25</f>
        <v>257</v>
      </c>
      <c r="S25" s="37">
        <f>+'C56'!S25+'C65'!S25</f>
        <v>139</v>
      </c>
      <c r="T25" s="37">
        <f>+'C56'!T25+'C65'!T25</f>
        <v>118</v>
      </c>
      <c r="U25" s="37"/>
      <c r="V25" s="37">
        <f>+'C56'!V25+'C65'!V25</f>
        <v>90</v>
      </c>
      <c r="W25" s="37">
        <f>+'C56'!W25+'C65'!W25</f>
        <v>63</v>
      </c>
      <c r="X25" s="37">
        <f>+'C56'!X25+'C65'!X25</f>
        <v>27</v>
      </c>
      <c r="Y25" s="121"/>
      <c r="Z25" s="37">
        <f>+'C56'!Z25+'C65'!Z25</f>
        <v>14</v>
      </c>
      <c r="AA25" s="37">
        <f>+'C56'!AA25+'C65'!AA25</f>
        <v>12</v>
      </c>
      <c r="AB25" s="37">
        <f>+'C56'!AB25+'C65'!AB25</f>
        <v>2</v>
      </c>
    </row>
    <row r="26" spans="1:28" ht="15.95" customHeight="1" x14ac:dyDescent="0.25">
      <c r="A26" s="53" t="s">
        <v>62</v>
      </c>
      <c r="B26" s="121">
        <f>+'C56'!B26+'C65'!B26</f>
        <v>2707</v>
      </c>
      <c r="C26" s="121">
        <f>+'C56'!C26+'C65'!C26</f>
        <v>1576</v>
      </c>
      <c r="D26" s="121">
        <f>+'C56'!D26+'C65'!D26</f>
        <v>1131</v>
      </c>
      <c r="E26" s="121"/>
      <c r="F26" s="37">
        <f>+'C56'!F26+'C65'!F26</f>
        <v>633</v>
      </c>
      <c r="G26" s="37">
        <f>+'C56'!G26+'C65'!G26</f>
        <v>359</v>
      </c>
      <c r="H26" s="37">
        <f>+'C56'!H26+'C65'!H26</f>
        <v>274</v>
      </c>
      <c r="I26" s="37"/>
      <c r="J26" s="37">
        <f>+'C56'!J26+'C65'!J26</f>
        <v>692</v>
      </c>
      <c r="K26" s="37">
        <f>+'C56'!K26+'C65'!K26</f>
        <v>409</v>
      </c>
      <c r="L26" s="37">
        <f>+'C56'!L26+'C65'!L26</f>
        <v>283</v>
      </c>
      <c r="M26" s="37"/>
      <c r="N26" s="37">
        <f>+'C56'!N26+'C65'!N26</f>
        <v>481</v>
      </c>
      <c r="O26" s="37">
        <f>+'C56'!O26+'C65'!O26</f>
        <v>294</v>
      </c>
      <c r="P26" s="37">
        <f>+'C56'!P26+'C65'!P26</f>
        <v>187</v>
      </c>
      <c r="Q26" s="37"/>
      <c r="R26" s="37">
        <f>+'C56'!R26+'C65'!R26</f>
        <v>479</v>
      </c>
      <c r="S26" s="37">
        <f>+'C56'!S26+'C65'!S26</f>
        <v>289</v>
      </c>
      <c r="T26" s="37">
        <f>+'C56'!T26+'C65'!T26</f>
        <v>190</v>
      </c>
      <c r="U26" s="37"/>
      <c r="V26" s="37">
        <f>+'C56'!V26+'C65'!V26</f>
        <v>405</v>
      </c>
      <c r="W26" s="37">
        <f>+'C56'!W26+'C65'!W26</f>
        <v>216</v>
      </c>
      <c r="X26" s="37">
        <f>+'C56'!X26+'C65'!X26</f>
        <v>189</v>
      </c>
      <c r="Y26" s="121"/>
      <c r="Z26" s="37">
        <f>+'C56'!Z26+'C65'!Z26</f>
        <v>17</v>
      </c>
      <c r="AA26" s="37">
        <f>+'C56'!AA26+'C65'!AA26</f>
        <v>9</v>
      </c>
      <c r="AB26" s="37">
        <f>+'C56'!AB26+'C65'!AB26</f>
        <v>8</v>
      </c>
    </row>
    <row r="27" spans="1:28" ht="15.95" customHeight="1" x14ac:dyDescent="0.25">
      <c r="A27" s="53" t="s">
        <v>63</v>
      </c>
      <c r="B27" s="121">
        <f>+'C56'!B27+'C65'!B27</f>
        <v>836</v>
      </c>
      <c r="C27" s="37">
        <f>+'C56'!C27+'C65'!C27</f>
        <v>531</v>
      </c>
      <c r="D27" s="37">
        <f>+'C56'!D27+'C65'!D27</f>
        <v>305</v>
      </c>
      <c r="E27" s="37"/>
      <c r="F27" s="37">
        <f>+'C56'!F27+'C65'!F27</f>
        <v>202</v>
      </c>
      <c r="G27" s="37">
        <f>+'C56'!G27+'C65'!G27</f>
        <v>118</v>
      </c>
      <c r="H27" s="37">
        <f>+'C56'!H27+'C65'!H27</f>
        <v>84</v>
      </c>
      <c r="I27" s="37"/>
      <c r="J27" s="37">
        <f>+'C56'!J27+'C65'!J27</f>
        <v>238</v>
      </c>
      <c r="K27" s="37">
        <f>+'C56'!K27+'C65'!K27</f>
        <v>155</v>
      </c>
      <c r="L27" s="37">
        <f>+'C56'!L27+'C65'!L27</f>
        <v>83</v>
      </c>
      <c r="M27" s="37"/>
      <c r="N27" s="37">
        <f>+'C56'!N27+'C65'!N27</f>
        <v>98</v>
      </c>
      <c r="O27" s="37">
        <f>+'C56'!O27+'C65'!O27</f>
        <v>62</v>
      </c>
      <c r="P27" s="37">
        <f>+'C56'!P27+'C65'!P27</f>
        <v>36</v>
      </c>
      <c r="Q27" s="37"/>
      <c r="R27" s="37">
        <f>+'C56'!R27+'C65'!R27</f>
        <v>197</v>
      </c>
      <c r="S27" s="37">
        <f>+'C56'!S27+'C65'!S27</f>
        <v>125</v>
      </c>
      <c r="T27" s="37">
        <f>+'C56'!T27+'C65'!T27</f>
        <v>72</v>
      </c>
      <c r="U27" s="37"/>
      <c r="V27" s="37">
        <f>+'C56'!V27+'C65'!V27</f>
        <v>94</v>
      </c>
      <c r="W27" s="37">
        <f>+'C56'!W27+'C65'!W27</f>
        <v>68</v>
      </c>
      <c r="X27" s="37">
        <f>+'C56'!X27+'C65'!X27</f>
        <v>26</v>
      </c>
      <c r="Y27" s="121"/>
      <c r="Z27" s="37">
        <f>+'C56'!Z27+'C65'!Z27</f>
        <v>7</v>
      </c>
      <c r="AA27" s="37">
        <f>+'C56'!AA27+'C65'!AA27</f>
        <v>3</v>
      </c>
      <c r="AB27" s="37">
        <f>+'C56'!AB27+'C65'!AB27</f>
        <v>4</v>
      </c>
    </row>
    <row r="28" spans="1:28" ht="15.95" customHeight="1" x14ac:dyDescent="0.25">
      <c r="A28" s="53" t="s">
        <v>64</v>
      </c>
      <c r="B28" s="37">
        <f>+'C56'!B28+'C65'!B28</f>
        <v>851</v>
      </c>
      <c r="C28" s="37">
        <f>+'C56'!C28+'C65'!C28</f>
        <v>525</v>
      </c>
      <c r="D28" s="37">
        <f>+'C56'!D28+'C65'!D28</f>
        <v>326</v>
      </c>
      <c r="E28" s="37"/>
      <c r="F28" s="37">
        <f>+'C56'!F28+'C65'!F28</f>
        <v>149</v>
      </c>
      <c r="G28" s="37">
        <f>+'C56'!G28+'C65'!G28</f>
        <v>96</v>
      </c>
      <c r="H28" s="37">
        <f>+'C56'!H28+'C65'!H28</f>
        <v>53</v>
      </c>
      <c r="I28" s="37"/>
      <c r="J28" s="37">
        <f>+'C56'!J28+'C65'!J28</f>
        <v>244</v>
      </c>
      <c r="K28" s="37">
        <f>+'C56'!K28+'C65'!K28</f>
        <v>154</v>
      </c>
      <c r="L28" s="37">
        <f>+'C56'!L28+'C65'!L28</f>
        <v>90</v>
      </c>
      <c r="M28" s="37"/>
      <c r="N28" s="37">
        <f>+'C56'!N28+'C65'!N28</f>
        <v>208</v>
      </c>
      <c r="O28" s="37">
        <f>+'C56'!O28+'C65'!O28</f>
        <v>131</v>
      </c>
      <c r="P28" s="37">
        <f>+'C56'!P28+'C65'!P28</f>
        <v>77</v>
      </c>
      <c r="Q28" s="37"/>
      <c r="R28" s="37">
        <f>+'C56'!R28+'C65'!R28</f>
        <v>133</v>
      </c>
      <c r="S28" s="37">
        <f>+'C56'!S28+'C65'!S28</f>
        <v>77</v>
      </c>
      <c r="T28" s="37">
        <f>+'C56'!T28+'C65'!T28</f>
        <v>56</v>
      </c>
      <c r="U28" s="37"/>
      <c r="V28" s="37">
        <f>+'C56'!V28+'C65'!V28</f>
        <v>95</v>
      </c>
      <c r="W28" s="37">
        <f>+'C56'!W28+'C65'!W28</f>
        <v>55</v>
      </c>
      <c r="X28" s="37">
        <f>+'C56'!X28+'C65'!X28</f>
        <v>40</v>
      </c>
      <c r="Y28" s="121"/>
      <c r="Z28" s="37">
        <f>+'C56'!Z28+'C65'!Z28</f>
        <v>22</v>
      </c>
      <c r="AA28" s="37">
        <f>+'C56'!AA28+'C65'!AA28</f>
        <v>12</v>
      </c>
      <c r="AB28" s="37">
        <f>+'C56'!AB28+'C65'!AB28</f>
        <v>10</v>
      </c>
    </row>
    <row r="29" spans="1:28" ht="15.95" customHeight="1" x14ac:dyDescent="0.25">
      <c r="A29" s="53" t="s">
        <v>65</v>
      </c>
      <c r="B29" s="121">
        <f>+'C56'!B29+'C65'!B29</f>
        <v>1016</v>
      </c>
      <c r="C29" s="37">
        <f>+'C56'!C29+'C65'!C29</f>
        <v>622</v>
      </c>
      <c r="D29" s="37">
        <f>+'C56'!D29+'C65'!D29</f>
        <v>394</v>
      </c>
      <c r="E29" s="37"/>
      <c r="F29" s="37">
        <f>+'C56'!F29+'C65'!F29</f>
        <v>241</v>
      </c>
      <c r="G29" s="37">
        <f>+'C56'!G29+'C65'!G29</f>
        <v>131</v>
      </c>
      <c r="H29" s="37">
        <f>+'C56'!H29+'C65'!H29</f>
        <v>110</v>
      </c>
      <c r="I29" s="37"/>
      <c r="J29" s="37">
        <f>+'C56'!J29+'C65'!J29</f>
        <v>302</v>
      </c>
      <c r="K29" s="37">
        <f>+'C56'!K29+'C65'!K29</f>
        <v>185</v>
      </c>
      <c r="L29" s="37">
        <f>+'C56'!L29+'C65'!L29</f>
        <v>117</v>
      </c>
      <c r="M29" s="37"/>
      <c r="N29" s="37">
        <f>+'C56'!N29+'C65'!N29</f>
        <v>148</v>
      </c>
      <c r="O29" s="37">
        <f>+'C56'!O29+'C65'!O29</f>
        <v>89</v>
      </c>
      <c r="P29" s="37">
        <f>+'C56'!P29+'C65'!P29</f>
        <v>59</v>
      </c>
      <c r="Q29" s="37"/>
      <c r="R29" s="37">
        <f>+'C56'!R29+'C65'!R29</f>
        <v>214</v>
      </c>
      <c r="S29" s="37">
        <f>+'C56'!S29+'C65'!S29</f>
        <v>136</v>
      </c>
      <c r="T29" s="37">
        <f>+'C56'!T29+'C65'!T29</f>
        <v>78</v>
      </c>
      <c r="U29" s="37"/>
      <c r="V29" s="37">
        <f>+'C56'!V29+'C65'!V29</f>
        <v>96</v>
      </c>
      <c r="W29" s="37">
        <f>+'C56'!W29+'C65'!W29</f>
        <v>69</v>
      </c>
      <c r="X29" s="37">
        <f>+'C56'!X29+'C65'!X29</f>
        <v>27</v>
      </c>
      <c r="Y29" s="121"/>
      <c r="Z29" s="37">
        <f>+'C56'!Z29+'C65'!Z29</f>
        <v>15</v>
      </c>
      <c r="AA29" s="37">
        <f>+'C56'!AA29+'C65'!AA29</f>
        <v>12</v>
      </c>
      <c r="AB29" s="37">
        <f>+'C56'!AB29+'C65'!AB29</f>
        <v>3</v>
      </c>
    </row>
    <row r="30" spans="1:28" ht="15.95" customHeight="1" x14ac:dyDescent="0.25">
      <c r="A30" s="53" t="s">
        <v>66</v>
      </c>
      <c r="B30" s="121">
        <f>+'C56'!B30+'C65'!B30</f>
        <v>2587</v>
      </c>
      <c r="C30" s="121">
        <f>+'C56'!C30+'C65'!C30</f>
        <v>1505</v>
      </c>
      <c r="D30" s="121">
        <f>+'C56'!D30+'C65'!D30</f>
        <v>1082</v>
      </c>
      <c r="E30" s="121"/>
      <c r="F30" s="37">
        <f>+'C56'!F30+'C65'!F30</f>
        <v>540</v>
      </c>
      <c r="G30" s="37">
        <f>+'C56'!G30+'C65'!G30</f>
        <v>313</v>
      </c>
      <c r="H30" s="37">
        <f>+'C56'!H30+'C65'!H30</f>
        <v>227</v>
      </c>
      <c r="I30" s="37"/>
      <c r="J30" s="37">
        <f>+'C56'!J30+'C65'!J30</f>
        <v>670</v>
      </c>
      <c r="K30" s="37">
        <f>+'C56'!K30+'C65'!K30</f>
        <v>387</v>
      </c>
      <c r="L30" s="37">
        <f>+'C56'!L30+'C65'!L30</f>
        <v>283</v>
      </c>
      <c r="M30" s="37"/>
      <c r="N30" s="37">
        <f>+'C56'!N30+'C65'!N30</f>
        <v>353</v>
      </c>
      <c r="O30" s="37">
        <f>+'C56'!O30+'C65'!O30</f>
        <v>179</v>
      </c>
      <c r="P30" s="37">
        <f>+'C56'!P30+'C65'!P30</f>
        <v>174</v>
      </c>
      <c r="Q30" s="37"/>
      <c r="R30" s="37">
        <f>+'C56'!R30+'C65'!R30</f>
        <v>612</v>
      </c>
      <c r="S30" s="37">
        <f>+'C56'!S30+'C65'!S30</f>
        <v>352</v>
      </c>
      <c r="T30" s="37">
        <f>+'C56'!T30+'C65'!T30</f>
        <v>260</v>
      </c>
      <c r="U30" s="37"/>
      <c r="V30" s="37">
        <f>+'C56'!V30+'C65'!V30</f>
        <v>392</v>
      </c>
      <c r="W30" s="37">
        <f>+'C56'!W30+'C65'!W30</f>
        <v>255</v>
      </c>
      <c r="X30" s="37">
        <f>+'C56'!X30+'C65'!X30</f>
        <v>137</v>
      </c>
      <c r="Y30" s="121"/>
      <c r="Z30" s="37">
        <f>+'C56'!Z30+'C65'!Z30</f>
        <v>20</v>
      </c>
      <c r="AA30" s="37">
        <f>+'C56'!AA30+'C65'!AA30</f>
        <v>19</v>
      </c>
      <c r="AB30" s="37">
        <f>+'C56'!AB30+'C65'!AB30</f>
        <v>1</v>
      </c>
    </row>
    <row r="31" spans="1:28" ht="15.95" customHeight="1" x14ac:dyDescent="0.25">
      <c r="A31" s="53" t="s">
        <v>67</v>
      </c>
      <c r="B31" s="121">
        <f>+'C56'!B31+'C65'!B31</f>
        <v>1715</v>
      </c>
      <c r="C31" s="121">
        <f>+'C56'!C31+'C65'!C31</f>
        <v>1034</v>
      </c>
      <c r="D31" s="37">
        <f>+'C56'!D31+'C65'!D31</f>
        <v>681</v>
      </c>
      <c r="E31" s="121"/>
      <c r="F31" s="37">
        <f>+'C56'!F31+'C65'!F31</f>
        <v>452</v>
      </c>
      <c r="G31" s="37">
        <f>+'C56'!G31+'C65'!G31</f>
        <v>252</v>
      </c>
      <c r="H31" s="37">
        <f>+'C56'!H31+'C65'!H31</f>
        <v>200</v>
      </c>
      <c r="I31" s="37"/>
      <c r="J31" s="37">
        <f>+'C56'!J31+'C65'!J31</f>
        <v>419</v>
      </c>
      <c r="K31" s="37">
        <f>+'C56'!K31+'C65'!K31</f>
        <v>254</v>
      </c>
      <c r="L31" s="37">
        <f>+'C56'!L31+'C65'!L31</f>
        <v>165</v>
      </c>
      <c r="M31" s="37"/>
      <c r="N31" s="37">
        <f>+'C56'!N31+'C65'!N31</f>
        <v>207</v>
      </c>
      <c r="O31" s="37">
        <f>+'C56'!O31+'C65'!O31</f>
        <v>122</v>
      </c>
      <c r="P31" s="37">
        <f>+'C56'!P31+'C65'!P31</f>
        <v>85</v>
      </c>
      <c r="Q31" s="37"/>
      <c r="R31" s="37">
        <f>+'C56'!R31+'C65'!R31</f>
        <v>378</v>
      </c>
      <c r="S31" s="37">
        <f>+'C56'!S31+'C65'!S31</f>
        <v>228</v>
      </c>
      <c r="T31" s="37">
        <f>+'C56'!T31+'C65'!T31</f>
        <v>150</v>
      </c>
      <c r="U31" s="37"/>
      <c r="V31" s="37">
        <f>+'C56'!V31+'C65'!V31</f>
        <v>219</v>
      </c>
      <c r="W31" s="37">
        <f>+'C56'!W31+'C65'!W31</f>
        <v>146</v>
      </c>
      <c r="X31" s="37">
        <f>+'C56'!X31+'C65'!X31</f>
        <v>73</v>
      </c>
      <c r="Y31" s="121"/>
      <c r="Z31" s="37">
        <f>+'C56'!Z31+'C65'!Z31</f>
        <v>40</v>
      </c>
      <c r="AA31" s="37">
        <f>+'C56'!AA31+'C65'!AA31</f>
        <v>32</v>
      </c>
      <c r="AB31" s="37">
        <f>+'C56'!AB31+'C65'!AB31</f>
        <v>8</v>
      </c>
    </row>
    <row r="32" spans="1:28" ht="15.95" customHeight="1" x14ac:dyDescent="0.25">
      <c r="A32" s="53" t="s">
        <v>68</v>
      </c>
      <c r="B32" s="121">
        <f>+'C56'!B32+'C65'!B32</f>
        <v>650</v>
      </c>
      <c r="C32" s="37">
        <f>+'C56'!C32+'C65'!C32</f>
        <v>375</v>
      </c>
      <c r="D32" s="37">
        <f>+'C56'!D32+'C65'!D32</f>
        <v>275</v>
      </c>
      <c r="E32" s="37"/>
      <c r="F32" s="37">
        <f>+'C56'!F32+'C65'!F32</f>
        <v>189</v>
      </c>
      <c r="G32" s="37">
        <f>+'C56'!G32+'C65'!G32</f>
        <v>112</v>
      </c>
      <c r="H32" s="37">
        <f>+'C56'!H32+'C65'!H32</f>
        <v>77</v>
      </c>
      <c r="I32" s="37"/>
      <c r="J32" s="37">
        <f>+'C56'!J32+'C65'!J32</f>
        <v>166</v>
      </c>
      <c r="K32" s="37">
        <f>+'C56'!K32+'C65'!K32</f>
        <v>91</v>
      </c>
      <c r="L32" s="37">
        <f>+'C56'!L32+'C65'!L32</f>
        <v>75</v>
      </c>
      <c r="M32" s="37"/>
      <c r="N32" s="37">
        <f>+'C56'!N32+'C65'!N32</f>
        <v>67</v>
      </c>
      <c r="O32" s="37">
        <f>+'C56'!O32+'C65'!O32</f>
        <v>40</v>
      </c>
      <c r="P32" s="37">
        <f>+'C56'!P32+'C65'!P32</f>
        <v>27</v>
      </c>
      <c r="Q32" s="37"/>
      <c r="R32" s="37">
        <f>+'C56'!R32+'C65'!R32</f>
        <v>129</v>
      </c>
      <c r="S32" s="37">
        <f>+'C56'!S32+'C65'!S32</f>
        <v>71</v>
      </c>
      <c r="T32" s="37">
        <f>+'C56'!T32+'C65'!T32</f>
        <v>58</v>
      </c>
      <c r="U32" s="37"/>
      <c r="V32" s="37">
        <f>+'C56'!V32+'C65'!V32</f>
        <v>96</v>
      </c>
      <c r="W32" s="37">
        <f>+'C56'!W32+'C65'!W32</f>
        <v>58</v>
      </c>
      <c r="X32" s="37">
        <f>+'C56'!X32+'C65'!X32</f>
        <v>38</v>
      </c>
      <c r="Y32" s="121"/>
      <c r="Z32" s="37">
        <f>+'C56'!Z32+'C65'!Z32</f>
        <v>3</v>
      </c>
      <c r="AA32" s="37">
        <f>+'C56'!AA32+'C65'!AA32</f>
        <v>3</v>
      </c>
      <c r="AB32" s="37">
        <f>+'C56'!AB32+'C65'!AB32</f>
        <v>0</v>
      </c>
    </row>
    <row r="33" spans="1:28" ht="15.95" customHeight="1" x14ac:dyDescent="0.25">
      <c r="A33" s="53" t="s">
        <v>479</v>
      </c>
      <c r="B33" s="121">
        <f>+'C56'!B33+'C65'!B33</f>
        <v>1150</v>
      </c>
      <c r="C33" s="37">
        <f>+'C56'!C33+'C65'!C33</f>
        <v>693</v>
      </c>
      <c r="D33" s="37">
        <f>+'C56'!D33+'C65'!D33</f>
        <v>457</v>
      </c>
      <c r="E33" s="37"/>
      <c r="F33" s="37">
        <f>+'C56'!F33+'C65'!F33</f>
        <v>228</v>
      </c>
      <c r="G33" s="37">
        <f>+'C56'!G33+'C65'!G33</f>
        <v>133</v>
      </c>
      <c r="H33" s="37">
        <f>+'C56'!H33+'C65'!H33</f>
        <v>95</v>
      </c>
      <c r="I33" s="37"/>
      <c r="J33" s="37">
        <f>+'C56'!J33+'C65'!J33</f>
        <v>289</v>
      </c>
      <c r="K33" s="37">
        <f>+'C56'!K33+'C65'!K33</f>
        <v>178</v>
      </c>
      <c r="L33" s="37">
        <f>+'C56'!L33+'C65'!L33</f>
        <v>111</v>
      </c>
      <c r="M33" s="37"/>
      <c r="N33" s="37">
        <f>+'C56'!N33+'C65'!N33</f>
        <v>184</v>
      </c>
      <c r="O33" s="37">
        <f>+'C56'!O33+'C65'!O33</f>
        <v>112</v>
      </c>
      <c r="P33" s="37">
        <f>+'C56'!P33+'C65'!P33</f>
        <v>72</v>
      </c>
      <c r="Q33" s="37"/>
      <c r="R33" s="37">
        <f>+'C56'!R33+'C65'!R33</f>
        <v>307</v>
      </c>
      <c r="S33" s="37">
        <f>+'C56'!S33+'C65'!S33</f>
        <v>185</v>
      </c>
      <c r="T33" s="37">
        <f>+'C56'!T33+'C65'!T33</f>
        <v>122</v>
      </c>
      <c r="U33" s="37"/>
      <c r="V33" s="37">
        <f>+'C56'!V33+'C65'!V33</f>
        <v>128</v>
      </c>
      <c r="W33" s="37">
        <f>+'C56'!W33+'C65'!W33</f>
        <v>76</v>
      </c>
      <c r="X33" s="37">
        <f>+'C56'!X33+'C65'!X33</f>
        <v>52</v>
      </c>
      <c r="Y33" s="121"/>
      <c r="Z33" s="37">
        <f>+'C56'!Z33+'C65'!Z33</f>
        <v>14</v>
      </c>
      <c r="AA33" s="37">
        <f>+'C56'!AA33+'C65'!AA33</f>
        <v>9</v>
      </c>
      <c r="AB33" s="37">
        <f>+'C56'!AB33+'C65'!AB33</f>
        <v>5</v>
      </c>
    </row>
    <row r="34" spans="1:28" ht="15.95" customHeight="1" x14ac:dyDescent="0.25">
      <c r="A34" s="53" t="s">
        <v>69</v>
      </c>
      <c r="B34" s="37">
        <f>+'C56'!B34+'C65'!B34</f>
        <v>488</v>
      </c>
      <c r="C34" s="37">
        <f>+'C56'!C34+'C65'!C34</f>
        <v>305</v>
      </c>
      <c r="D34" s="37">
        <f>+'C56'!D34+'C65'!D34</f>
        <v>183</v>
      </c>
      <c r="E34" s="37"/>
      <c r="F34" s="37">
        <f>+'C56'!F34+'C65'!F34</f>
        <v>129</v>
      </c>
      <c r="G34" s="37">
        <f>+'C56'!G34+'C65'!G34</f>
        <v>73</v>
      </c>
      <c r="H34" s="37">
        <f>+'C56'!H34+'C65'!H34</f>
        <v>56</v>
      </c>
      <c r="I34" s="37"/>
      <c r="J34" s="37">
        <f>+'C56'!J34+'C65'!J34</f>
        <v>121</v>
      </c>
      <c r="K34" s="37">
        <f>+'C56'!K34+'C65'!K34</f>
        <v>79</v>
      </c>
      <c r="L34" s="37">
        <f>+'C56'!L34+'C65'!L34</f>
        <v>42</v>
      </c>
      <c r="M34" s="37"/>
      <c r="N34" s="37">
        <f>+'C56'!N34+'C65'!N34</f>
        <v>77</v>
      </c>
      <c r="O34" s="37">
        <f>+'C56'!O34+'C65'!O34</f>
        <v>47</v>
      </c>
      <c r="P34" s="37">
        <f>+'C56'!P34+'C65'!P34</f>
        <v>30</v>
      </c>
      <c r="Q34" s="37"/>
      <c r="R34" s="37">
        <f>+'C56'!R34+'C65'!R34</f>
        <v>86</v>
      </c>
      <c r="S34" s="37">
        <f>+'C56'!S34+'C65'!S34</f>
        <v>57</v>
      </c>
      <c r="T34" s="37">
        <f>+'C56'!T34+'C65'!T34</f>
        <v>29</v>
      </c>
      <c r="U34" s="37"/>
      <c r="V34" s="37">
        <f>+'C56'!V34+'C65'!V34</f>
        <v>69</v>
      </c>
      <c r="W34" s="37">
        <f>+'C56'!W34+'C65'!W34</f>
        <v>47</v>
      </c>
      <c r="X34" s="37">
        <f>+'C56'!X34+'C65'!X34</f>
        <v>22</v>
      </c>
      <c r="Y34" s="37"/>
      <c r="Z34" s="37">
        <f>+'C56'!Z34+'C65'!Z34</f>
        <v>6</v>
      </c>
      <c r="AA34" s="37">
        <f>+'C56'!AA34+'C65'!AA34</f>
        <v>2</v>
      </c>
      <c r="AB34" s="37">
        <f>+'C56'!AB34+'C65'!AB34</f>
        <v>4</v>
      </c>
    </row>
    <row r="35" spans="1:28" ht="15.95" customHeight="1" x14ac:dyDescent="0.25">
      <c r="A35" s="53" t="s">
        <v>70</v>
      </c>
      <c r="B35" s="121">
        <f>+'C56'!B35+'C65'!B35</f>
        <v>3000</v>
      </c>
      <c r="C35" s="121">
        <f>+'C56'!C35+'C65'!C35</f>
        <v>1765</v>
      </c>
      <c r="D35" s="121">
        <f>+'C56'!D35+'C65'!D35</f>
        <v>1235</v>
      </c>
      <c r="E35" s="121"/>
      <c r="F35" s="37">
        <f>+'C56'!F35+'C65'!F35</f>
        <v>684</v>
      </c>
      <c r="G35" s="37">
        <f>+'C56'!G35+'C65'!G35</f>
        <v>385</v>
      </c>
      <c r="H35" s="37">
        <f>+'C56'!H35+'C65'!H35</f>
        <v>299</v>
      </c>
      <c r="I35" s="37"/>
      <c r="J35" s="37">
        <f>+'C56'!J35+'C65'!J35</f>
        <v>858</v>
      </c>
      <c r="K35" s="37">
        <f>+'C56'!K35+'C65'!K35</f>
        <v>490</v>
      </c>
      <c r="L35" s="37">
        <f>+'C56'!L35+'C65'!L35</f>
        <v>368</v>
      </c>
      <c r="M35" s="37"/>
      <c r="N35" s="37">
        <f>+'C56'!N35+'C65'!N35</f>
        <v>549</v>
      </c>
      <c r="O35" s="37">
        <f>+'C56'!O35+'C65'!O35</f>
        <v>344</v>
      </c>
      <c r="P35" s="37">
        <f>+'C56'!P35+'C65'!P35</f>
        <v>205</v>
      </c>
      <c r="Q35" s="37"/>
      <c r="R35" s="37">
        <f>+'C56'!R35+'C65'!R35</f>
        <v>529</v>
      </c>
      <c r="S35" s="37">
        <f>+'C56'!S35+'C65'!S35</f>
        <v>303</v>
      </c>
      <c r="T35" s="37">
        <f>+'C56'!T35+'C65'!T35</f>
        <v>226</v>
      </c>
      <c r="U35" s="37"/>
      <c r="V35" s="37">
        <f>+'C56'!V35+'C65'!V35</f>
        <v>341</v>
      </c>
      <c r="W35" s="37">
        <f>+'C56'!W35+'C65'!W35</f>
        <v>222</v>
      </c>
      <c r="X35" s="37">
        <f>+'C56'!X35+'C65'!X35</f>
        <v>119</v>
      </c>
      <c r="Y35" s="121"/>
      <c r="Z35" s="37">
        <f>+'C56'!Z35+'C65'!Z35</f>
        <v>39</v>
      </c>
      <c r="AA35" s="37">
        <f>+'C56'!AA35+'C65'!AA35</f>
        <v>21</v>
      </c>
      <c r="AB35" s="37">
        <f>+'C56'!AB35+'C65'!AB35</f>
        <v>18</v>
      </c>
    </row>
    <row r="36" spans="1:28" ht="15.95" customHeight="1" x14ac:dyDescent="0.25">
      <c r="A36" s="53" t="s">
        <v>71</v>
      </c>
      <c r="B36" s="121">
        <f>+'C56'!B36+'C65'!B36</f>
        <v>4161</v>
      </c>
      <c r="C36" s="121">
        <f>+'C56'!C36+'C65'!C36</f>
        <v>2381</v>
      </c>
      <c r="D36" s="121">
        <f>+'C56'!D36+'C65'!D36</f>
        <v>1780</v>
      </c>
      <c r="E36" s="121"/>
      <c r="F36" s="121">
        <f>+'C56'!F36+'C65'!F36</f>
        <v>1109</v>
      </c>
      <c r="G36" s="37">
        <f>+'C56'!G36+'C65'!G36</f>
        <v>617</v>
      </c>
      <c r="H36" s="37">
        <f>+'C56'!H36+'C65'!H36</f>
        <v>492</v>
      </c>
      <c r="I36" s="37"/>
      <c r="J36" s="37">
        <f>+'C56'!J36+'C65'!J36</f>
        <v>1178</v>
      </c>
      <c r="K36" s="37">
        <f>+'C56'!K36+'C65'!K36</f>
        <v>675</v>
      </c>
      <c r="L36" s="37">
        <f>+'C56'!L36+'C65'!L36</f>
        <v>503</v>
      </c>
      <c r="M36" s="37"/>
      <c r="N36" s="37">
        <f>+'C56'!N36+'C65'!N36</f>
        <v>629</v>
      </c>
      <c r="O36" s="37">
        <f>+'C56'!O36+'C65'!O36</f>
        <v>386</v>
      </c>
      <c r="P36" s="37">
        <f>+'C56'!P36+'C65'!P36</f>
        <v>243</v>
      </c>
      <c r="Q36" s="37"/>
      <c r="R36" s="37">
        <f>+'C56'!R36+'C65'!R36</f>
        <v>756</v>
      </c>
      <c r="S36" s="37">
        <f>+'C56'!S36+'C65'!S36</f>
        <v>414</v>
      </c>
      <c r="T36" s="37">
        <f>+'C56'!T36+'C65'!T36</f>
        <v>342</v>
      </c>
      <c r="U36" s="37"/>
      <c r="V36" s="37">
        <f>+'C56'!V36+'C65'!V36</f>
        <v>475</v>
      </c>
      <c r="W36" s="37">
        <f>+'C56'!W36+'C65'!W36</f>
        <v>282</v>
      </c>
      <c r="X36" s="37">
        <f>+'C56'!X36+'C65'!X36</f>
        <v>193</v>
      </c>
      <c r="Y36" s="121"/>
      <c r="Z36" s="37">
        <f>+'C56'!Z36+'C65'!Z36</f>
        <v>14</v>
      </c>
      <c r="AA36" s="37">
        <f>+'C56'!AA36+'C65'!AA36</f>
        <v>7</v>
      </c>
      <c r="AB36" s="37">
        <f>+'C56'!AB36+'C65'!AB36</f>
        <v>7</v>
      </c>
    </row>
    <row r="37" spans="1:28" ht="15.95" customHeight="1" thickBot="1" x14ac:dyDescent="0.3">
      <c r="A37" s="49" t="s">
        <v>72</v>
      </c>
      <c r="B37" s="37">
        <f>+'C56'!B37+'C65'!B37</f>
        <v>619</v>
      </c>
      <c r="C37" s="37">
        <f>+'C56'!C37+'C65'!C37</f>
        <v>358</v>
      </c>
      <c r="D37" s="37">
        <f>+'C56'!D37+'C65'!D37</f>
        <v>261</v>
      </c>
      <c r="E37" s="37"/>
      <c r="F37" s="37">
        <f>+'C56'!F37+'C65'!F37</f>
        <v>181</v>
      </c>
      <c r="G37" s="37">
        <f>+'C56'!G37+'C65'!G37</f>
        <v>91</v>
      </c>
      <c r="H37" s="37">
        <f>+'C56'!H37+'C65'!H37</f>
        <v>90</v>
      </c>
      <c r="I37" s="37"/>
      <c r="J37" s="37">
        <f>+'C56'!J37+'C65'!J37</f>
        <v>171</v>
      </c>
      <c r="K37" s="37">
        <f>+'C56'!K37+'C65'!K37</f>
        <v>107</v>
      </c>
      <c r="L37" s="37">
        <f>+'C56'!L37+'C65'!L37</f>
        <v>64</v>
      </c>
      <c r="M37" s="37"/>
      <c r="N37" s="37">
        <f>+'C56'!N37+'C65'!N37</f>
        <v>94</v>
      </c>
      <c r="O37" s="37">
        <f>+'C56'!O37+'C65'!O37</f>
        <v>53</v>
      </c>
      <c r="P37" s="37">
        <f>+'C56'!P37+'C65'!P37</f>
        <v>41</v>
      </c>
      <c r="Q37" s="37"/>
      <c r="R37" s="37">
        <f>+'C56'!R37+'C65'!R37</f>
        <v>118</v>
      </c>
      <c r="S37" s="37">
        <f>+'C56'!S37+'C65'!S37</f>
        <v>76</v>
      </c>
      <c r="T37" s="37">
        <f>+'C56'!T37+'C65'!T37</f>
        <v>42</v>
      </c>
      <c r="U37" s="37"/>
      <c r="V37" s="37">
        <f>+'C56'!V37+'C65'!V37</f>
        <v>55</v>
      </c>
      <c r="W37" s="37">
        <f>+'C56'!W37+'C65'!W37</f>
        <v>31</v>
      </c>
      <c r="X37" s="37">
        <f>+'C56'!X37+'C65'!X37</f>
        <v>24</v>
      </c>
      <c r="Y37" s="37"/>
      <c r="Z37" s="37">
        <f>+'C56'!Z37+'C65'!Z37</f>
        <v>0</v>
      </c>
      <c r="AA37" s="37">
        <f>+'C56'!AA37+'C65'!AA37</f>
        <v>0</v>
      </c>
      <c r="AB37" s="37">
        <f>+'C56'!AB37+'C65'!AB37</f>
        <v>0</v>
      </c>
    </row>
    <row r="38" spans="1:28" ht="15" customHeight="1" x14ac:dyDescent="0.25">
      <c r="A38" s="257" t="s">
        <v>568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Z7:AB7"/>
    <mergeCell ref="A40:AB40"/>
    <mergeCell ref="A4:AB4"/>
    <mergeCell ref="A1:AB1"/>
    <mergeCell ref="A2:AB2"/>
    <mergeCell ref="AC2:AD3"/>
    <mergeCell ref="A38:AB38"/>
    <mergeCell ref="A3:AB3"/>
    <mergeCell ref="A39:AB39"/>
    <mergeCell ref="A5:AB5"/>
    <mergeCell ref="A7:A8"/>
    <mergeCell ref="B7:D7"/>
    <mergeCell ref="F7:H7"/>
    <mergeCell ref="J7:L7"/>
    <mergeCell ref="N7:P7"/>
    <mergeCell ref="R7:T7"/>
    <mergeCell ref="V7:X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222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101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+'C46'!B9/'C43'!B9*100</f>
        <v>24.467380742872376</v>
      </c>
      <c r="C9" s="191">
        <f>+'C46'!C9/'C43'!C9*100</f>
        <v>27.861971558258869</v>
      </c>
      <c r="D9" s="191">
        <f>+'C46'!D9/'C43'!D9*100</f>
        <v>21.028031990398262</v>
      </c>
      <c r="E9" s="191"/>
      <c r="F9" s="191">
        <f>+'C46'!F9/'C43'!F9*100</f>
        <v>27.611340444953065</v>
      </c>
      <c r="G9" s="191">
        <f>+'C46'!G9/'C43'!G9*100</f>
        <v>30.082875901409967</v>
      </c>
      <c r="H9" s="191">
        <f>+'C46'!H9/'C43'!H9*100</f>
        <v>25.076579187018794</v>
      </c>
      <c r="I9" s="191"/>
      <c r="J9" s="191">
        <f>+'C46'!J9/'C43'!J9*100</f>
        <v>30.589667149850939</v>
      </c>
      <c r="K9" s="191">
        <f>+'C46'!K9/'C43'!K9*100</f>
        <v>33.795567881810179</v>
      </c>
      <c r="L9" s="191">
        <f>+'C46'!L9/'C43'!L9*100</f>
        <v>27.215314227973163</v>
      </c>
      <c r="M9" s="191"/>
      <c r="N9" s="191">
        <f>+'C46'!N9/'C43'!N9*100</f>
        <v>21.004292103130535</v>
      </c>
      <c r="O9" s="191">
        <f>+'C46'!O9/'C43'!O9*100</f>
        <v>24.294054569283926</v>
      </c>
      <c r="P9" s="191">
        <f>+'C46'!P9/'C43'!P9*100</f>
        <v>17.663783195209</v>
      </c>
      <c r="Q9" s="191"/>
      <c r="R9" s="191">
        <f>+'C46'!R9/'C43'!R9*100</f>
        <v>27.458037443511945</v>
      </c>
      <c r="S9" s="191">
        <f>+'C46'!S9/'C43'!S9*100</f>
        <v>32.025827280064568</v>
      </c>
      <c r="T9" s="191">
        <f>+'C46'!T9/'C43'!T9*100</f>
        <v>22.891721800871391</v>
      </c>
      <c r="U9" s="191"/>
      <c r="V9" s="191">
        <f>+'C46'!V9/'C43'!V9*100</f>
        <v>18.392759934676103</v>
      </c>
      <c r="W9" s="191">
        <f>+'C46'!W9/'C43'!W9*100</f>
        <v>22.08784431958339</v>
      </c>
      <c r="X9" s="191">
        <f>+'C46'!X9/'C43'!X9*100</f>
        <v>14.748614677659145</v>
      </c>
      <c r="Y9" s="191"/>
      <c r="Z9" s="191">
        <f>+'C46'!Z9/'C43'!Z9*100</f>
        <v>6.0531233315536577</v>
      </c>
      <c r="AA9" s="191">
        <f>+'C46'!AA9/'C43'!AA9*100</f>
        <v>7.59493670886076</v>
      </c>
      <c r="AB9" s="191">
        <f>+'C46'!AB9/'C43'!AB9*100</f>
        <v>4.631173829377806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+'C46'!B11/'C43'!B11*100</f>
        <v>36.206896551724135</v>
      </c>
      <c r="C11" s="99">
        <f>+'C46'!C11/'C43'!C11*100</f>
        <v>38.137974798295708</v>
      </c>
      <c r="D11" s="99">
        <f>+'C46'!D11/'C43'!D11*100</f>
        <v>34.21961003824984</v>
      </c>
      <c r="E11" s="99"/>
      <c r="F11" s="99">
        <f>+'C46'!F11/'C43'!F11*100</f>
        <v>41.191011235955052</v>
      </c>
      <c r="G11" s="99">
        <f>+'C46'!G11/'C43'!G11*100</f>
        <v>40.963323022536457</v>
      </c>
      <c r="H11" s="99">
        <f>+'C46'!H11/'C43'!H11*100</f>
        <v>41.426611796982165</v>
      </c>
      <c r="I11" s="99"/>
      <c r="J11" s="99">
        <f>+'C46'!J11/'C43'!J11*100</f>
        <v>47.535842293906811</v>
      </c>
      <c r="K11" s="99">
        <f>+'C46'!K11/'C43'!K11*100</f>
        <v>48.680738786279683</v>
      </c>
      <c r="L11" s="99">
        <f>+'C46'!L11/'C43'!L11*100</f>
        <v>46.347031963470322</v>
      </c>
      <c r="M11" s="99"/>
      <c r="N11" s="99">
        <f>+'C46'!N11/'C43'!N11*100</f>
        <v>36.084262701363073</v>
      </c>
      <c r="O11" s="99">
        <f>+'C46'!O11/'C43'!O11*100</f>
        <v>39.289191820837388</v>
      </c>
      <c r="P11" s="99">
        <f>+'C46'!P11/'C43'!P11*100</f>
        <v>32.76123170116103</v>
      </c>
      <c r="Q11" s="99"/>
      <c r="R11" s="99">
        <f>+'C46'!R11/'C43'!R11*100</f>
        <v>36.881443298969074</v>
      </c>
      <c r="S11" s="99">
        <f>+'C46'!S11/'C43'!S11*100</f>
        <v>40.727816550348955</v>
      </c>
      <c r="T11" s="99">
        <f>+'C46'!T11/'C43'!T11*100</f>
        <v>32.7641408751334</v>
      </c>
      <c r="U11" s="99"/>
      <c r="V11" s="99">
        <f>+'C46'!V11/'C43'!V11*100</f>
        <v>25.311720698254366</v>
      </c>
      <c r="W11" s="99">
        <f>+'C46'!W11/'C43'!W11*100</f>
        <v>26.809785322016978</v>
      </c>
      <c r="X11" s="99">
        <f>+'C46'!X11/'C43'!X11*100</f>
        <v>23.816641753861482</v>
      </c>
      <c r="Y11" s="99"/>
      <c r="Z11" s="99">
        <f>+'C46'!Z11/'C43'!Z11*100</f>
        <v>1.9758507135016465</v>
      </c>
      <c r="AA11" s="99">
        <f>+'C46'!AA11/'C43'!AA11*100</f>
        <v>2.7842227378190252</v>
      </c>
      <c r="AB11" s="99">
        <f>+'C46'!AB11/'C43'!AB11*100</f>
        <v>1.25</v>
      </c>
    </row>
    <row r="12" spans="1:31" ht="15.95" customHeight="1" x14ac:dyDescent="0.25">
      <c r="A12" s="53" t="s">
        <v>48</v>
      </c>
      <c r="B12" s="99">
        <f>+'C46'!B12/'C43'!B12*100</f>
        <v>28.283792579735302</v>
      </c>
      <c r="C12" s="99">
        <f>+'C46'!C12/'C43'!C12*100</f>
        <v>30.95948827292111</v>
      </c>
      <c r="D12" s="99">
        <f>+'C46'!D12/'C43'!D12*100</f>
        <v>25.512367491166078</v>
      </c>
      <c r="E12" s="99"/>
      <c r="F12" s="99">
        <f>+'C46'!F12/'C43'!F12*100</f>
        <v>32.326598625286401</v>
      </c>
      <c r="G12" s="99">
        <f>+'C46'!G12/'C43'!G12*100</f>
        <v>35.360908353609084</v>
      </c>
      <c r="H12" s="99">
        <f>+'C46'!H12/'C43'!H12*100</f>
        <v>29.122055674518201</v>
      </c>
      <c r="I12" s="99"/>
      <c r="J12" s="99">
        <f>+'C46'!J12/'C43'!J12*100</f>
        <v>33.86521100146966</v>
      </c>
      <c r="K12" s="99">
        <f>+'C46'!K12/'C43'!K12*100</f>
        <v>35.246235246235244</v>
      </c>
      <c r="L12" s="99">
        <f>+'C46'!L12/'C43'!L12*100</f>
        <v>32.39375542064181</v>
      </c>
      <c r="M12" s="99"/>
      <c r="N12" s="99">
        <f>+'C46'!N12/'C43'!N12*100</f>
        <v>25.438396720564793</v>
      </c>
      <c r="O12" s="99">
        <f>+'C46'!O12/'C43'!O12*100</f>
        <v>27.175843694493786</v>
      </c>
      <c r="P12" s="99">
        <f>+'C46'!P12/'C43'!P12*100</f>
        <v>23.609163160355308</v>
      </c>
      <c r="Q12" s="99"/>
      <c r="R12" s="99">
        <f>+'C46'!R12/'C43'!R12*100</f>
        <v>32.211538461538467</v>
      </c>
      <c r="S12" s="99">
        <f>+'C46'!S12/'C43'!S12*100</f>
        <v>36.125654450261777</v>
      </c>
      <c r="T12" s="99">
        <f>+'C46'!T12/'C43'!T12*100</f>
        <v>28.217581350169986</v>
      </c>
      <c r="U12" s="99"/>
      <c r="V12" s="99">
        <f>+'C46'!V12/'C43'!V12*100</f>
        <v>19.995239228755057</v>
      </c>
      <c r="W12" s="99">
        <f>+'C46'!W12/'C43'!W12*100</f>
        <v>23.185673892554195</v>
      </c>
      <c r="X12" s="99">
        <f>+'C46'!X12/'C43'!X12*100</f>
        <v>16.738816738816737</v>
      </c>
      <c r="Y12" s="99"/>
      <c r="Z12" s="99">
        <f>+'C46'!Z12/'C43'!Z12*100</f>
        <v>7.6817558299039783</v>
      </c>
      <c r="AA12" s="99">
        <f>+'C46'!AA12/'C43'!AA12*100</f>
        <v>8.8685015290519882</v>
      </c>
      <c r="AB12" s="99">
        <f>+'C46'!AB12/'C43'!AB12*100</f>
        <v>6.7164179104477615</v>
      </c>
    </row>
    <row r="13" spans="1:31" ht="15.95" customHeight="1" x14ac:dyDescent="0.25">
      <c r="A13" s="53" t="s">
        <v>49</v>
      </c>
      <c r="B13" s="99">
        <f>+'C46'!B13/'C43'!B13*100</f>
        <v>30.803882662090416</v>
      </c>
      <c r="C13" s="99">
        <f>+'C46'!C13/'C43'!C13*100</f>
        <v>33.838438896762234</v>
      </c>
      <c r="D13" s="99">
        <f>+'C46'!D13/'C43'!D13*100</f>
        <v>27.865737808739709</v>
      </c>
      <c r="E13" s="99"/>
      <c r="F13" s="99">
        <f>+'C46'!F13/'C43'!F13*100</f>
        <v>34.393638170974157</v>
      </c>
      <c r="G13" s="99">
        <f>+'C46'!G13/'C43'!G13*100</f>
        <v>37.684003925417073</v>
      </c>
      <c r="H13" s="99">
        <f>+'C46'!H13/'C43'!H13*100</f>
        <v>31.017119838872105</v>
      </c>
      <c r="I13" s="99"/>
      <c r="J13" s="99">
        <f>+'C46'!J13/'C43'!J13*100</f>
        <v>38.189677091278924</v>
      </c>
      <c r="K13" s="99">
        <f>+'C46'!K13/'C43'!K13*100</f>
        <v>41.091811414392062</v>
      </c>
      <c r="L13" s="99">
        <f>+'C46'!L13/'C43'!L13*100</f>
        <v>35.140771637122</v>
      </c>
      <c r="M13" s="99"/>
      <c r="N13" s="99">
        <f>+'C46'!N13/'C43'!N13*100</f>
        <v>22.606093579978236</v>
      </c>
      <c r="O13" s="99">
        <f>+'C46'!O13/'C43'!O13*100</f>
        <v>25.224215246636771</v>
      </c>
      <c r="P13" s="99">
        <f>+'C46'!P13/'C43'!P13*100</f>
        <v>20.137420718816067</v>
      </c>
      <c r="Q13" s="99"/>
      <c r="R13" s="99">
        <f>+'C46'!R13/'C43'!R13*100</f>
        <v>36.413373860182368</v>
      </c>
      <c r="S13" s="99">
        <f>+'C46'!S13/'C43'!S13*100</f>
        <v>38.888888888888893</v>
      </c>
      <c r="T13" s="99">
        <f>+'C46'!T13/'C43'!T13*100</f>
        <v>34.114888628370451</v>
      </c>
      <c r="U13" s="99"/>
      <c r="V13" s="99">
        <f>+'C46'!V13/'C43'!V13*100</f>
        <v>23.089222897345699</v>
      </c>
      <c r="W13" s="99">
        <f>+'C46'!W13/'C43'!W13*100</f>
        <v>25.216234198270126</v>
      </c>
      <c r="X13" s="99">
        <f>+'C46'!X13/'C43'!X13*100</f>
        <v>21.120689655172413</v>
      </c>
      <c r="Y13" s="99"/>
      <c r="Z13" s="99">
        <f>+'C46'!Z13/'C43'!Z13*100</f>
        <v>17.922948073701843</v>
      </c>
      <c r="AA13" s="99">
        <f>+'C46'!AA13/'C43'!AA13*100</f>
        <v>25.301204819277107</v>
      </c>
      <c r="AB13" s="99">
        <f>+'C46'!AB13/'C43'!AB13*100</f>
        <v>12.643678160919542</v>
      </c>
    </row>
    <row r="14" spans="1:31" ht="15.95" customHeight="1" x14ac:dyDescent="0.25">
      <c r="A14" s="53" t="s">
        <v>50</v>
      </c>
      <c r="B14" s="99">
        <f>+'C46'!B14/'C43'!B14*100</f>
        <v>28.565994674781287</v>
      </c>
      <c r="C14" s="99">
        <f>+'C46'!C14/'C43'!C14*100</f>
        <v>33.125736408012116</v>
      </c>
      <c r="D14" s="99">
        <f>+'C46'!D14/'C43'!D14*100</f>
        <v>23.966380847270568</v>
      </c>
      <c r="E14" s="99"/>
      <c r="F14" s="99">
        <f>+'C46'!F14/'C43'!F14*100</f>
        <v>26.826058346128541</v>
      </c>
      <c r="G14" s="99">
        <f>+'C46'!G14/'C43'!G14*100</f>
        <v>28.368200836820083</v>
      </c>
      <c r="H14" s="99">
        <f>+'C46'!H14/'C43'!H14*100</f>
        <v>25.126786537574919</v>
      </c>
      <c r="I14" s="99"/>
      <c r="J14" s="99">
        <f>+'C46'!J14/'C43'!J14*100</f>
        <v>37.778240066569587</v>
      </c>
      <c r="K14" s="99">
        <f>+'C46'!K14/'C43'!K14*100</f>
        <v>42.154854567800079</v>
      </c>
      <c r="L14" s="99">
        <f>+'C46'!L14/'C43'!L14*100</f>
        <v>33.26289095519865</v>
      </c>
      <c r="M14" s="99"/>
      <c r="N14" s="99">
        <f>+'C46'!N14/'C43'!N14*100</f>
        <v>27.439024390243905</v>
      </c>
      <c r="O14" s="99">
        <f>+'C46'!O14/'C43'!O14*100</f>
        <v>31.53070577451879</v>
      </c>
      <c r="P14" s="99">
        <f>+'C46'!P14/'C43'!P14*100</f>
        <v>23.150816522574445</v>
      </c>
      <c r="Q14" s="99"/>
      <c r="R14" s="99">
        <f>+'C46'!R14/'C43'!R14*100</f>
        <v>33.1820353559484</v>
      </c>
      <c r="S14" s="99">
        <f>+'C46'!S14/'C43'!S14*100</f>
        <v>39.486434108527128</v>
      </c>
      <c r="T14" s="99">
        <f>+'C46'!T14/'C43'!T14*100</f>
        <v>27.049952874646561</v>
      </c>
      <c r="U14" s="99"/>
      <c r="V14" s="99">
        <f>+'C46'!V14/'C43'!V14*100</f>
        <v>24.505070014485757</v>
      </c>
      <c r="W14" s="99">
        <f>+'C46'!W14/'C43'!W14*100</f>
        <v>31.394775751601774</v>
      </c>
      <c r="X14" s="99">
        <f>+'C46'!X14/'C43'!X14*100</f>
        <v>17.889256980596308</v>
      </c>
      <c r="Y14" s="99"/>
      <c r="Z14" s="99">
        <f>+'C46'!Z14/'C43'!Z14*100</f>
        <v>8.5731062830299471</v>
      </c>
      <c r="AA14" s="99">
        <f>+'C46'!AA14/'C43'!AA14*100</f>
        <v>11.469072164948454</v>
      </c>
      <c r="AB14" s="99">
        <f>+'C46'!AB14/'C43'!AB14*100</f>
        <v>6.1488673139158578</v>
      </c>
    </row>
    <row r="15" spans="1:31" ht="15.95" customHeight="1" x14ac:dyDescent="0.25">
      <c r="A15" s="53" t="s">
        <v>51</v>
      </c>
      <c r="B15" s="99">
        <f>+'C46'!B15/'C43'!B15*100</f>
        <v>13.547538519353628</v>
      </c>
      <c r="C15" s="99">
        <f>+'C46'!C15/'C43'!C15*100</f>
        <v>16.175413371675056</v>
      </c>
      <c r="D15" s="99">
        <f>+'C46'!D15/'C43'!D15*100</f>
        <v>10.669291338582678</v>
      </c>
      <c r="E15" s="99"/>
      <c r="F15" s="99">
        <f>+'C46'!F15/'C43'!F15*100</f>
        <v>16.463985032740879</v>
      </c>
      <c r="G15" s="99">
        <f>+'C46'!G15/'C43'!G15*100</f>
        <v>16.787003610108304</v>
      </c>
      <c r="H15" s="99">
        <f>+'C46'!H15/'C43'!H15*100</f>
        <v>16.116504854368934</v>
      </c>
      <c r="I15" s="99"/>
      <c r="J15" s="99">
        <f>+'C46'!J15/'C43'!J15*100</f>
        <v>23.1</v>
      </c>
      <c r="K15" s="99">
        <f>+'C46'!K15/'C43'!K15*100</f>
        <v>29.001883239171374</v>
      </c>
      <c r="L15" s="99">
        <f>+'C46'!L15/'C43'!L15*100</f>
        <v>16.417910447761194</v>
      </c>
      <c r="M15" s="99"/>
      <c r="N15" s="99">
        <f>+'C46'!N15/'C43'!N15*100</f>
        <v>7.963709677419355</v>
      </c>
      <c r="O15" s="99">
        <f>+'C46'!O15/'C43'!O15*100</f>
        <v>11.614173228346457</v>
      </c>
      <c r="P15" s="99">
        <f>+'C46'!P15/'C43'!P15*100</f>
        <v>4.1322314049586781</v>
      </c>
      <c r="Q15" s="99"/>
      <c r="R15" s="99">
        <f>+'C46'!R15/'C43'!R15*100</f>
        <v>17.280163599182004</v>
      </c>
      <c r="S15" s="99">
        <f>+'C46'!S15/'C43'!S15*100</f>
        <v>20.196078431372548</v>
      </c>
      <c r="T15" s="99">
        <f>+'C46'!T15/'C43'!T15*100</f>
        <v>14.102564102564102</v>
      </c>
      <c r="U15" s="99"/>
      <c r="V15" s="99">
        <f>+'C46'!V15/'C43'!V15*100</f>
        <v>5.8370044052863435</v>
      </c>
      <c r="W15" s="99">
        <f>+'C46'!W15/'C43'!W15*100</f>
        <v>6.6945606694560666</v>
      </c>
      <c r="X15" s="99">
        <f>+'C46'!X15/'C43'!X15*100</f>
        <v>4.8837209302325579</v>
      </c>
      <c r="Y15" s="99"/>
      <c r="Z15" s="99">
        <f>+'C46'!Z15/'C43'!Z15*100</f>
        <v>3.4666666666666663</v>
      </c>
      <c r="AA15" s="99">
        <f>+'C46'!AA15/'C43'!AA15*100</f>
        <v>4.4776119402985071</v>
      </c>
      <c r="AB15" s="99">
        <f>+'C46'!AB15/'C43'!AB15*100</f>
        <v>2.2988505747126435</v>
      </c>
    </row>
    <row r="16" spans="1:31" ht="15.95" customHeight="1" x14ac:dyDescent="0.25">
      <c r="A16" s="53" t="s">
        <v>52</v>
      </c>
      <c r="B16" s="99">
        <f>+'C46'!B16/'C43'!B16*100</f>
        <v>20.882198494661299</v>
      </c>
      <c r="C16" s="99">
        <f>+'C46'!C16/'C43'!C16*100</f>
        <v>24.800416522040958</v>
      </c>
      <c r="D16" s="99">
        <f>+'C46'!D16/'C43'!D16*100</f>
        <v>16.896186440677965</v>
      </c>
      <c r="E16" s="99"/>
      <c r="F16" s="99">
        <f>+'C46'!F16/'C43'!F16*100</f>
        <v>28.394004282655246</v>
      </c>
      <c r="G16" s="99">
        <f>+'C46'!G16/'C43'!G16*100</f>
        <v>32.083696599825636</v>
      </c>
      <c r="H16" s="99">
        <f>+'C46'!H16/'C43'!H16*100</f>
        <v>24.831649831649834</v>
      </c>
      <c r="I16" s="99"/>
      <c r="J16" s="99">
        <f>+'C46'!J16/'C43'!J16*100</f>
        <v>25.748987854251009</v>
      </c>
      <c r="K16" s="99">
        <f>+'C46'!K16/'C43'!K16*100</f>
        <v>28.901273885350321</v>
      </c>
      <c r="L16" s="99">
        <f>+'C46'!L16/'C43'!L16*100</f>
        <v>22.487644151565075</v>
      </c>
      <c r="M16" s="99"/>
      <c r="N16" s="99">
        <f>+'C46'!N16/'C43'!N16*100</f>
        <v>13.178984861976847</v>
      </c>
      <c r="O16" s="99">
        <f>+'C46'!O16/'C43'!O16*100</f>
        <v>17.805755395683455</v>
      </c>
      <c r="P16" s="99">
        <f>+'C46'!P16/'C43'!P16*100</f>
        <v>8.6419753086419746</v>
      </c>
      <c r="Q16" s="99"/>
      <c r="R16" s="99">
        <f>+'C46'!R16/'C43'!R16*100</f>
        <v>27.755511022044089</v>
      </c>
      <c r="S16" s="99">
        <f>+'C46'!S16/'C43'!S16*100</f>
        <v>33.49705304518664</v>
      </c>
      <c r="T16" s="99">
        <f>+'C46'!T16/'C43'!T16*100</f>
        <v>21.779141104294478</v>
      </c>
      <c r="U16" s="99"/>
      <c r="V16" s="99">
        <f>+'C46'!V16/'C43'!V16*100</f>
        <v>11.501272264631043</v>
      </c>
      <c r="W16" s="99">
        <f>+'C46'!W16/'C43'!W16*100</f>
        <v>14.97005988023952</v>
      </c>
      <c r="X16" s="99">
        <f>+'C46'!X16/'C43'!X16*100</f>
        <v>7.892004153686397</v>
      </c>
      <c r="Y16" s="99"/>
      <c r="Z16" s="99">
        <f>+'C46'!Z16/'C43'!Z16*100</f>
        <v>2.6570048309178742</v>
      </c>
      <c r="AA16" s="99">
        <f>+'C46'!AA16/'C43'!AA16*100</f>
        <v>3.9647577092511015</v>
      </c>
      <c r="AB16" s="99">
        <f>+'C46'!AB16/'C43'!AB16*100</f>
        <v>1.0695187165775399</v>
      </c>
    </row>
    <row r="17" spans="1:28" ht="15.95" customHeight="1" x14ac:dyDescent="0.25">
      <c r="A17" s="53" t="s">
        <v>53</v>
      </c>
      <c r="B17" s="99">
        <f>+'C46'!B17/'C43'!B17*100</f>
        <v>21.117318435754189</v>
      </c>
      <c r="C17" s="99">
        <f>+'C46'!C17/'C43'!C17*100</f>
        <v>26.897069872276486</v>
      </c>
      <c r="D17" s="99">
        <f>+'C46'!D17/'C43'!D17*100</f>
        <v>15.435745937961595</v>
      </c>
      <c r="E17" s="99"/>
      <c r="F17" s="99">
        <f>+'C46'!F17/'C43'!F17*100</f>
        <v>25.1953125</v>
      </c>
      <c r="G17" s="99">
        <f>+'C46'!G17/'C43'!G17*100</f>
        <v>28.174603174603174</v>
      </c>
      <c r="H17" s="99">
        <f>+'C46'!H17/'C43'!H17*100</f>
        <v>22.30769230769231</v>
      </c>
      <c r="I17" s="99"/>
      <c r="J17" s="99">
        <f>+'C46'!J17/'C43'!J17*100</f>
        <v>26.732673267326735</v>
      </c>
      <c r="K17" s="99">
        <f>+'C46'!K17/'C43'!K17*100</f>
        <v>30.272108843537417</v>
      </c>
      <c r="L17" s="99">
        <f>+'C46'!L17/'C43'!L17*100</f>
        <v>21.800947867298579</v>
      </c>
      <c r="M17" s="99"/>
      <c r="N17" s="99">
        <f>+'C46'!N17/'C43'!N17*100</f>
        <v>13.721804511278195</v>
      </c>
      <c r="O17" s="99">
        <f>+'C46'!O17/'C43'!O17*100</f>
        <v>17.777777777777779</v>
      </c>
      <c r="P17" s="99">
        <f>+'C46'!P17/'C43'!P17*100</f>
        <v>9.5419847328244281</v>
      </c>
      <c r="Q17" s="99"/>
      <c r="R17" s="99">
        <f>+'C46'!R17/'C43'!R17*100</f>
        <v>22.981366459627328</v>
      </c>
      <c r="S17" s="99">
        <f>+'C46'!S17/'C43'!S17*100</f>
        <v>35.545023696682463</v>
      </c>
      <c r="T17" s="99">
        <f>+'C46'!T17/'C43'!T17*100</f>
        <v>13.23529411764706</v>
      </c>
      <c r="U17" s="99"/>
      <c r="V17" s="99">
        <f>+'C46'!V17/'C43'!V17*100</f>
        <v>20.040485829959515</v>
      </c>
      <c r="W17" s="99">
        <f>+'C46'!W17/'C43'!W17*100</f>
        <v>27.391304347826086</v>
      </c>
      <c r="X17" s="99">
        <f>+'C46'!X17/'C43'!X17*100</f>
        <v>13.636363636363635</v>
      </c>
      <c r="Y17" s="99"/>
      <c r="Z17" s="99">
        <f>+'C46'!Z17/'C43'!Z17*100</f>
        <v>12.578616352201259</v>
      </c>
      <c r="AA17" s="99">
        <f>+'C46'!AA17/'C43'!AA17*100</f>
        <v>16.216216216216218</v>
      </c>
      <c r="AB17" s="99">
        <f>+'C46'!AB17/'C43'!AB17*100</f>
        <v>9.4117647058823533</v>
      </c>
    </row>
    <row r="18" spans="1:28" ht="15.95" customHeight="1" x14ac:dyDescent="0.25">
      <c r="A18" s="53" t="s">
        <v>54</v>
      </c>
      <c r="B18" s="99">
        <f>+'C46'!B18/'C43'!B18*100</f>
        <v>29.644048943270302</v>
      </c>
      <c r="C18" s="99">
        <f>+'C46'!C18/'C43'!C18*100</f>
        <v>33.403089801194071</v>
      </c>
      <c r="D18" s="99">
        <f>+'C46'!D18/'C43'!D18*100</f>
        <v>25.854687596947322</v>
      </c>
      <c r="E18" s="99"/>
      <c r="F18" s="99">
        <f>+'C46'!F18/'C43'!F18*100</f>
        <v>37.950219619326504</v>
      </c>
      <c r="G18" s="99">
        <f>+'C46'!G18/'C43'!G18*100</f>
        <v>40.711805555555557</v>
      </c>
      <c r="H18" s="99">
        <f>+'C46'!H18/'C43'!H18*100</f>
        <v>35.121517486662711</v>
      </c>
      <c r="I18" s="99"/>
      <c r="J18" s="99">
        <f>+'C46'!J18/'C43'!J18*100</f>
        <v>38.530734632683661</v>
      </c>
      <c r="K18" s="99">
        <f>+'C46'!K18/'C43'!K18*100</f>
        <v>42.222875624816233</v>
      </c>
      <c r="L18" s="99">
        <f>+'C46'!L18/'C43'!L18*100</f>
        <v>34.689507494646683</v>
      </c>
      <c r="M18" s="99"/>
      <c r="N18" s="99">
        <f>+'C46'!N18/'C43'!N18*100</f>
        <v>24.340546517137891</v>
      </c>
      <c r="O18" s="99">
        <f>+'C46'!O18/'C43'!O18*100</f>
        <v>27.44419993712669</v>
      </c>
      <c r="P18" s="99">
        <f>+'C46'!P18/'C43'!P18*100</f>
        <v>21.206349206349206</v>
      </c>
      <c r="Q18" s="99"/>
      <c r="R18" s="99">
        <f>+'C46'!R18/'C43'!R18*100</f>
        <v>29.273466501679334</v>
      </c>
      <c r="S18" s="99">
        <f>+'C46'!S18/'C43'!S18*100</f>
        <v>34.978843441466857</v>
      </c>
      <c r="T18" s="99">
        <f>+'C46'!T18/'C43'!T18*100</f>
        <v>23.537752570010635</v>
      </c>
      <c r="U18" s="99"/>
      <c r="V18" s="99">
        <f>+'C46'!V18/'C43'!V18*100</f>
        <v>21.216589861751153</v>
      </c>
      <c r="W18" s="99">
        <f>+'C46'!W18/'C43'!W18*100</f>
        <v>25.028058361391697</v>
      </c>
      <c r="X18" s="99">
        <f>+'C46'!X18/'C43'!X18*100</f>
        <v>17.51453488372093</v>
      </c>
      <c r="Y18" s="99"/>
      <c r="Z18" s="99">
        <f>+'C46'!Z18/'C43'!Z18*100</f>
        <v>5.7891109579600277</v>
      </c>
      <c r="AA18" s="99">
        <f>+'C46'!AA18/'C43'!AA18*100</f>
        <v>7.1428571428571423</v>
      </c>
      <c r="AB18" s="99">
        <f>+'C46'!AB18/'C43'!AB18*100</f>
        <v>4.5272969374167777</v>
      </c>
    </row>
    <row r="19" spans="1:28" ht="15.95" customHeight="1" x14ac:dyDescent="0.25">
      <c r="A19" s="53" t="s">
        <v>55</v>
      </c>
      <c r="B19" s="99">
        <f>+'C46'!B19/'C43'!B19*100</f>
        <v>28.184892897406989</v>
      </c>
      <c r="C19" s="99">
        <f>+'C46'!C19/'C43'!C19*100</f>
        <v>33.114433421824785</v>
      </c>
      <c r="D19" s="99">
        <f>+'C46'!D19/'C43'!D19*100</f>
        <v>23.169864960909734</v>
      </c>
      <c r="E19" s="99"/>
      <c r="F19" s="99">
        <f>+'C46'!F19/'C43'!F19*100</f>
        <v>31.66175024582104</v>
      </c>
      <c r="G19" s="99">
        <f>+'C46'!G19/'C43'!G19*100</f>
        <v>33.847141939627491</v>
      </c>
      <c r="H19" s="99">
        <f>+'C46'!H19/'C43'!H19*100</f>
        <v>29.384203480589022</v>
      </c>
      <c r="I19" s="99"/>
      <c r="J19" s="99">
        <f>+'C46'!J19/'C43'!J19*100</f>
        <v>33.887043189368768</v>
      </c>
      <c r="K19" s="99">
        <f>+'C46'!K19/'C43'!K19*100</f>
        <v>37.532133676092542</v>
      </c>
      <c r="L19" s="99">
        <f>+'C46'!L19/'C43'!L19*100</f>
        <v>29.98624484181568</v>
      </c>
      <c r="M19" s="99"/>
      <c r="N19" s="99">
        <f>+'C46'!N19/'C43'!N19*100</f>
        <v>26.931407942238266</v>
      </c>
      <c r="O19" s="99">
        <f>+'C46'!O19/'C43'!O19*100</f>
        <v>31.717747683535279</v>
      </c>
      <c r="P19" s="99">
        <f>+'C46'!P19/'C43'!P19*100</f>
        <v>22.019019751280176</v>
      </c>
      <c r="Q19" s="99"/>
      <c r="R19" s="99">
        <f>+'C46'!R19/'C43'!R19*100</f>
        <v>28.740157480314959</v>
      </c>
      <c r="S19" s="99">
        <f>+'C46'!S19/'C43'!S19*100</f>
        <v>36.658749010292951</v>
      </c>
      <c r="T19" s="99">
        <f>+'C46'!T19/'C43'!T19*100</f>
        <v>20.908379013312452</v>
      </c>
      <c r="U19" s="99"/>
      <c r="V19" s="99">
        <f>+'C46'!V19/'C43'!V19*100</f>
        <v>21.573604060913706</v>
      </c>
      <c r="W19" s="99">
        <f>+'C46'!W19/'C43'!W19*100</f>
        <v>28.931364031277152</v>
      </c>
      <c r="X19" s="99">
        <f>+'C46'!X19/'C43'!X19*100</f>
        <v>14.591920857378401</v>
      </c>
      <c r="Y19" s="99"/>
      <c r="Z19" s="99">
        <f>+'C46'!Z19/'C43'!Z19*100</f>
        <v>6.1269146608315097</v>
      </c>
      <c r="AA19" s="99">
        <f>+'C46'!AA19/'C43'!AA19*100</f>
        <v>7.929515418502203</v>
      </c>
      <c r="AB19" s="99">
        <f>+'C46'!AB19/'C43'!AB19*100</f>
        <v>4.3478260869565215</v>
      </c>
    </row>
    <row r="20" spans="1:28" ht="15.95" customHeight="1" x14ac:dyDescent="0.25">
      <c r="A20" s="53" t="s">
        <v>56</v>
      </c>
      <c r="B20" s="99">
        <f>+'C46'!B20/'C43'!B20*100</f>
        <v>21.570974962261204</v>
      </c>
      <c r="C20" s="99">
        <f>+'C46'!C20/'C43'!C20*100</f>
        <v>25.574622984919397</v>
      </c>
      <c r="D20" s="99">
        <f>+'C46'!D20/'C43'!D20*100</f>
        <v>17.559399749895789</v>
      </c>
      <c r="E20" s="99"/>
      <c r="F20" s="99">
        <f>+'C46'!F20/'C43'!F20*100</f>
        <v>24.123559696003923</v>
      </c>
      <c r="G20" s="99">
        <f>+'C46'!G20/'C43'!G20*100</f>
        <v>27.058257101588829</v>
      </c>
      <c r="H20" s="99">
        <f>+'C46'!H20/'C43'!H20*100</f>
        <v>21.078921078921077</v>
      </c>
      <c r="I20" s="99"/>
      <c r="J20" s="99">
        <f>+'C46'!J20/'C43'!J20*100</f>
        <v>26.656990807934207</v>
      </c>
      <c r="K20" s="99">
        <f>+'C46'!K20/'C43'!K20*100</f>
        <v>30.324400564174891</v>
      </c>
      <c r="L20" s="99">
        <f>+'C46'!L20/'C43'!L20*100</f>
        <v>22.770303936223218</v>
      </c>
      <c r="M20" s="99"/>
      <c r="N20" s="99">
        <f>+'C46'!N20/'C43'!N20*100</f>
        <v>18.372918372918374</v>
      </c>
      <c r="O20" s="99">
        <f>+'C46'!O20/'C43'!O20*100</f>
        <v>22.838137472283815</v>
      </c>
      <c r="P20" s="99">
        <f>+'C46'!P20/'C43'!P20*100</f>
        <v>14.039806347498654</v>
      </c>
      <c r="Q20" s="99"/>
      <c r="R20" s="99">
        <f>+'C46'!R20/'C43'!R20*100</f>
        <v>24.941314553990608</v>
      </c>
      <c r="S20" s="99">
        <f>+'C46'!S20/'C43'!S20*100</f>
        <v>31.09090909090909</v>
      </c>
      <c r="T20" s="99">
        <f>+'C46'!T20/'C43'!T20*100</f>
        <v>19.169510807736064</v>
      </c>
      <c r="U20" s="99"/>
      <c r="V20" s="99">
        <f>+'C46'!V20/'C43'!V20*100</f>
        <v>15.145436308926779</v>
      </c>
      <c r="W20" s="99">
        <f>+'C46'!W20/'C43'!W20*100</f>
        <v>18.313570487483531</v>
      </c>
      <c r="X20" s="99">
        <f>+'C46'!X20/'C43'!X20*100</f>
        <v>11.880515953835708</v>
      </c>
      <c r="Y20" s="99"/>
      <c r="Z20" s="99">
        <f>+'C46'!Z20/'C43'!Z20*100</f>
        <v>8.7606837606837598</v>
      </c>
      <c r="AA20" s="99">
        <f>+'C46'!AA20/'C43'!AA20*100</f>
        <v>11.161731207289293</v>
      </c>
      <c r="AB20" s="99">
        <f>+'C46'!AB20/'C43'!AB20*100</f>
        <v>6.6398390342052318</v>
      </c>
    </row>
    <row r="21" spans="1:28" ht="15.95" customHeight="1" x14ac:dyDescent="0.25">
      <c r="A21" s="53" t="s">
        <v>57</v>
      </c>
      <c r="B21" s="99">
        <f>+'C46'!B21/'C43'!B21*100</f>
        <v>30.499829989799387</v>
      </c>
      <c r="C21" s="99">
        <f>+'C46'!C21/'C43'!C21*100</f>
        <v>35.174318260269246</v>
      </c>
      <c r="D21" s="99">
        <f>+'C46'!D21/'C43'!D21*100</f>
        <v>25.963149078726964</v>
      </c>
      <c r="E21" s="99"/>
      <c r="F21" s="99">
        <f>+'C46'!F21/'C43'!F21*100</f>
        <v>29.970544918998527</v>
      </c>
      <c r="G21" s="99">
        <f>+'C46'!G21/'C43'!G21*100</f>
        <v>34.632683658170919</v>
      </c>
      <c r="H21" s="99">
        <f>+'C46'!H21/'C43'!H21*100</f>
        <v>25.470332850940665</v>
      </c>
      <c r="I21" s="99"/>
      <c r="J21" s="99">
        <f>+'C46'!J21/'C43'!J21*100</f>
        <v>34.463722397476346</v>
      </c>
      <c r="K21" s="99">
        <f>+'C46'!K21/'C43'!K21*100</f>
        <v>37.07692307692308</v>
      </c>
      <c r="L21" s="99">
        <f>+'C46'!L21/'C43'!L21*100</f>
        <v>31.715210355987054</v>
      </c>
      <c r="M21" s="99"/>
      <c r="N21" s="99">
        <f>+'C46'!N21/'C43'!N21*100</f>
        <v>28.861429832303621</v>
      </c>
      <c r="O21" s="99">
        <f>+'C46'!O21/'C43'!O21*100</f>
        <v>33.273056057866185</v>
      </c>
      <c r="P21" s="99">
        <f>+'C46'!P21/'C43'!P21*100</f>
        <v>24.655172413793103</v>
      </c>
      <c r="Q21" s="99"/>
      <c r="R21" s="99">
        <f>+'C46'!R21/'C43'!R21*100</f>
        <v>35.165975103734439</v>
      </c>
      <c r="S21" s="99">
        <f>+'C46'!S21/'C43'!S21*100</f>
        <v>40.127388535031848</v>
      </c>
      <c r="T21" s="99">
        <f>+'C46'!T21/'C43'!T21*100</f>
        <v>30.425963488843816</v>
      </c>
      <c r="U21" s="99"/>
      <c r="V21" s="99">
        <f>+'C46'!V21/'C43'!V21*100</f>
        <v>28.234086242299796</v>
      </c>
      <c r="W21" s="99">
        <f>+'C46'!W21/'C43'!W21*100</f>
        <v>36.016949152542374</v>
      </c>
      <c r="X21" s="99">
        <f>+'C46'!X21/'C43'!X21*100</f>
        <v>20.916334661354583</v>
      </c>
      <c r="Y21" s="99"/>
      <c r="Z21" s="99">
        <f>+'C46'!Z21/'C43'!Z21*100</f>
        <v>4.8648648648648649</v>
      </c>
      <c r="AA21" s="99">
        <f>+'C46'!AA21/'C43'!AA21*100</f>
        <v>4.7619047619047619</v>
      </c>
      <c r="AB21" s="99">
        <f>+'C46'!AB21/'C43'!AB21*100</f>
        <v>4.9504950495049505</v>
      </c>
    </row>
    <row r="22" spans="1:28" ht="15.95" customHeight="1" x14ac:dyDescent="0.25">
      <c r="A22" s="56" t="s">
        <v>58</v>
      </c>
      <c r="B22" s="99">
        <f>+'C46'!B22/'C43'!B22*100</f>
        <v>24.845599144325984</v>
      </c>
      <c r="C22" s="99">
        <f>+'C46'!C22/'C43'!C22*100</f>
        <v>27.850416638439128</v>
      </c>
      <c r="D22" s="99">
        <f>+'C46'!D22/'C43'!D22*100</f>
        <v>21.726901982843483</v>
      </c>
      <c r="E22" s="99"/>
      <c r="F22" s="99">
        <f>+'C46'!F22/'C43'!F22*100</f>
        <v>28.89963724304716</v>
      </c>
      <c r="G22" s="99">
        <f>+'C46'!G22/'C43'!G22*100</f>
        <v>31.620417951353204</v>
      </c>
      <c r="H22" s="99">
        <f>+'C46'!H22/'C43'!H22*100</f>
        <v>26.132404181184672</v>
      </c>
      <c r="I22" s="99"/>
      <c r="J22" s="99">
        <f>+'C46'!J22/'C43'!J22*100</f>
        <v>30.215708875349911</v>
      </c>
      <c r="K22" s="99">
        <f>+'C46'!K22/'C43'!K22*100</f>
        <v>32.860296436455378</v>
      </c>
      <c r="L22" s="99">
        <f>+'C46'!L22/'C43'!L22*100</f>
        <v>27.325982081323225</v>
      </c>
      <c r="M22" s="99"/>
      <c r="N22" s="99">
        <f>+'C46'!N22/'C43'!N22*100</f>
        <v>21.273516642547033</v>
      </c>
      <c r="O22" s="99">
        <f>+'C46'!O22/'C43'!O22*100</f>
        <v>24.621345544205706</v>
      </c>
      <c r="P22" s="99">
        <f>+'C46'!P22/'C43'!P22*100</f>
        <v>17.738936407586465</v>
      </c>
      <c r="Q22" s="99"/>
      <c r="R22" s="99">
        <f>+'C46'!R22/'C43'!R22*100</f>
        <v>29.45940855151629</v>
      </c>
      <c r="S22" s="99">
        <f>+'C46'!S22/'C43'!S22*100</f>
        <v>33.430656934306569</v>
      </c>
      <c r="T22" s="99">
        <f>+'C46'!T22/'C43'!T22*100</f>
        <v>25.223822499026859</v>
      </c>
      <c r="U22" s="99"/>
      <c r="V22" s="99">
        <f>+'C46'!V22/'C43'!V22*100</f>
        <v>17.260971786833856</v>
      </c>
      <c r="W22" s="99">
        <f>+'C46'!W22/'C43'!W22*100</f>
        <v>19.976218787158146</v>
      </c>
      <c r="X22" s="99">
        <f>+'C46'!X22/'C43'!X22*100</f>
        <v>14.606741573033707</v>
      </c>
      <c r="Y22" s="99"/>
      <c r="Z22" s="99">
        <f>+'C46'!Z22/'C43'!Z22*100</f>
        <v>6.1016949152542379</v>
      </c>
      <c r="AA22" s="99">
        <f>+'C46'!AA22/'C43'!AA22*100</f>
        <v>4.7451669595782073</v>
      </c>
      <c r="AB22" s="99">
        <f>+'C46'!AB22/'C43'!AB22*100</f>
        <v>7.3649754500818325</v>
      </c>
    </row>
    <row r="23" spans="1:28" ht="15.95" customHeight="1" x14ac:dyDescent="0.25">
      <c r="A23" s="53" t="s">
        <v>59</v>
      </c>
      <c r="B23" s="99">
        <f>+'C46'!B23/'C43'!B23*100</f>
        <v>18.435440908453664</v>
      </c>
      <c r="C23" s="99">
        <f>+'C46'!C23/'C43'!C23*100</f>
        <v>21.663019693654267</v>
      </c>
      <c r="D23" s="99">
        <f>+'C46'!D23/'C43'!D23*100</f>
        <v>15.041702617198736</v>
      </c>
      <c r="E23" s="99"/>
      <c r="F23" s="99">
        <f>+'C46'!F23/'C43'!F23*100</f>
        <v>17.488789237668161</v>
      </c>
      <c r="G23" s="99">
        <f>+'C46'!G23/'C43'!G23*100</f>
        <v>20.724094881398251</v>
      </c>
      <c r="H23" s="99">
        <f>+'C46'!H23/'C43'!H23*100</f>
        <v>14.078947368421051</v>
      </c>
      <c r="I23" s="99"/>
      <c r="J23" s="99">
        <f>+'C46'!J23/'C43'!J23*100</f>
        <v>21.904761904761905</v>
      </c>
      <c r="K23" s="99">
        <f>+'C46'!K23/'C43'!K23*100</f>
        <v>23.984272608125821</v>
      </c>
      <c r="L23" s="99">
        <f>+'C46'!L23/'C43'!L23*100</f>
        <v>19.950738916256157</v>
      </c>
      <c r="M23" s="99"/>
      <c r="N23" s="99">
        <f>+'C46'!N23/'C43'!N23*100</f>
        <v>13.831360946745564</v>
      </c>
      <c r="O23" s="99">
        <f>+'C46'!O23/'C43'!O23*100</f>
        <v>17.062937062937063</v>
      </c>
      <c r="P23" s="99">
        <f>+'C46'!P23/'C43'!P23*100</f>
        <v>10.204081632653061</v>
      </c>
      <c r="Q23" s="99"/>
      <c r="R23" s="99">
        <f>+'C46'!R23/'C43'!R23*100</f>
        <v>21.108580106302202</v>
      </c>
      <c r="S23" s="99">
        <f>+'C46'!S23/'C43'!S23*100</f>
        <v>24.675324675324674</v>
      </c>
      <c r="T23" s="99">
        <f>+'C46'!T23/'C43'!T23*100</f>
        <v>17.147435897435898</v>
      </c>
      <c r="U23" s="99"/>
      <c r="V23" s="99">
        <f>+'C46'!V23/'C43'!V23*100</f>
        <v>18.414533443435175</v>
      </c>
      <c r="W23" s="99">
        <f>+'C46'!W23/'C43'!W23*100</f>
        <v>22.662440570522978</v>
      </c>
      <c r="X23" s="99">
        <f>+'C46'!X23/'C43'!X23*100</f>
        <v>13.793103448275861</v>
      </c>
      <c r="Y23" s="99"/>
      <c r="Z23" s="99">
        <f>+'C46'!Z23/'C43'!Z23*100</f>
        <v>7.6923076923076925</v>
      </c>
      <c r="AA23" s="99">
        <f>+'C46'!AA23/'C43'!AA23*100</f>
        <v>13.20754716981132</v>
      </c>
      <c r="AB23" s="99">
        <f>+'C46'!AB23/'C43'!AB23*100</f>
        <v>3.125</v>
      </c>
    </row>
    <row r="24" spans="1:28" ht="15.95" customHeight="1" x14ac:dyDescent="0.25">
      <c r="A24" s="53" t="s">
        <v>60</v>
      </c>
      <c r="B24" s="99">
        <f>+'C46'!B24/'C43'!B24*100</f>
        <v>19.037117459455789</v>
      </c>
      <c r="C24" s="99">
        <f>+'C46'!C24/'C43'!C24*100</f>
        <v>21.692370129870131</v>
      </c>
      <c r="D24" s="99">
        <f>+'C46'!D24/'C43'!D24*100</f>
        <v>16.364874063989106</v>
      </c>
      <c r="E24" s="99"/>
      <c r="F24" s="99">
        <f>+'C46'!F24/'C43'!F24*100</f>
        <v>23.252496433666192</v>
      </c>
      <c r="G24" s="99">
        <f>+'C46'!G24/'C43'!G24*100</f>
        <v>25.320056899004268</v>
      </c>
      <c r="H24" s="99">
        <f>+'C46'!H24/'C43'!H24*100</f>
        <v>21.17310443490701</v>
      </c>
      <c r="I24" s="99"/>
      <c r="J24" s="99">
        <f>+'C46'!J24/'C43'!J24*100</f>
        <v>22.379893998974186</v>
      </c>
      <c r="K24" s="99">
        <f>+'C46'!K24/'C43'!K24*100</f>
        <v>25.125965737319451</v>
      </c>
      <c r="L24" s="99">
        <f>+'C46'!L24/'C43'!L24*100</f>
        <v>19.533426183844011</v>
      </c>
      <c r="M24" s="99"/>
      <c r="N24" s="99">
        <f>+'C46'!N24/'C43'!N24*100</f>
        <v>16.716313299456807</v>
      </c>
      <c r="O24" s="99">
        <f>+'C46'!O24/'C43'!O24*100</f>
        <v>18.854988001371272</v>
      </c>
      <c r="P24" s="99">
        <f>+'C46'!P24/'C43'!P24*100</f>
        <v>14.480286738351255</v>
      </c>
      <c r="Q24" s="99"/>
      <c r="R24" s="99">
        <f>+'C46'!R24/'C43'!R24*100</f>
        <v>21.850713898427614</v>
      </c>
      <c r="S24" s="99">
        <f>+'C46'!S24/'C43'!S24*100</f>
        <v>25.280695400217311</v>
      </c>
      <c r="T24" s="99">
        <f>+'C46'!T24/'C43'!T24*100</f>
        <v>18.434343434343432</v>
      </c>
      <c r="U24" s="99"/>
      <c r="V24" s="99">
        <f>+'C46'!V24/'C43'!V24*100</f>
        <v>14.955735543416839</v>
      </c>
      <c r="W24" s="99">
        <f>+'C46'!W24/'C43'!W24*100</f>
        <v>17.797888386123681</v>
      </c>
      <c r="X24" s="99">
        <f>+'C46'!X24/'C43'!X24*100</f>
        <v>12.118931125329318</v>
      </c>
      <c r="Y24" s="99"/>
      <c r="Z24" s="99">
        <f>+'C46'!Z24/'C43'!Z24*100</f>
        <v>2.7929155313351499</v>
      </c>
      <c r="AA24" s="99">
        <f>+'C46'!AA24/'C43'!AA24*100</f>
        <v>4.0601503759398501</v>
      </c>
      <c r="AB24" s="99">
        <f>+'C46'!AB24/'C43'!AB24*100</f>
        <v>1.7434620174346203</v>
      </c>
    </row>
    <row r="25" spans="1:28" ht="15.95" customHeight="1" x14ac:dyDescent="0.25">
      <c r="A25" s="53" t="s">
        <v>61</v>
      </c>
      <c r="B25" s="99">
        <f>+'C46'!B25/'C43'!B25*100</f>
        <v>25.765354630157827</v>
      </c>
      <c r="C25" s="99">
        <f>+'C46'!C25/'C43'!C25*100</f>
        <v>29.299610894941637</v>
      </c>
      <c r="D25" s="99">
        <f>+'C46'!D25/'C43'!D25*100</f>
        <v>22.387504648568239</v>
      </c>
      <c r="E25" s="99"/>
      <c r="F25" s="99">
        <f>+'C46'!F25/'C43'!F25*100</f>
        <v>30.064829821717993</v>
      </c>
      <c r="G25" s="99">
        <f>+'C46'!G25/'C43'!G25*100</f>
        <v>33.505154639175252</v>
      </c>
      <c r="H25" s="99">
        <f>+'C46'!H25/'C43'!H25*100</f>
        <v>26.993865030674847</v>
      </c>
      <c r="I25" s="99"/>
      <c r="J25" s="99">
        <f>+'C46'!J25/'C43'!J25*100</f>
        <v>28.338762214983714</v>
      </c>
      <c r="K25" s="99">
        <f>+'C46'!K25/'C43'!K25*100</f>
        <v>32.225913621262457</v>
      </c>
      <c r="L25" s="99">
        <f>+'C46'!L25/'C43'!L25*100</f>
        <v>24.600638977635782</v>
      </c>
      <c r="M25" s="99"/>
      <c r="N25" s="99">
        <f>+'C46'!N25/'C43'!N25*100</f>
        <v>26.699029126213592</v>
      </c>
      <c r="O25" s="99">
        <f>+'C46'!O25/'C43'!O25*100</f>
        <v>29.585798816568047</v>
      </c>
      <c r="P25" s="99">
        <f>+'C46'!P25/'C43'!P25*100</f>
        <v>23.900573613766728</v>
      </c>
      <c r="Q25" s="99"/>
      <c r="R25" s="99">
        <f>+'C46'!R25/'C43'!R25*100</f>
        <v>28.429203539823011</v>
      </c>
      <c r="S25" s="99">
        <f>+'C46'!S25/'C43'!S25*100</f>
        <v>31.376975169300223</v>
      </c>
      <c r="T25" s="99">
        <f>+'C46'!T25/'C43'!T25*100</f>
        <v>25.596529284164859</v>
      </c>
      <c r="U25" s="99"/>
      <c r="V25" s="99">
        <f>+'C46'!V25/'C43'!V25*100</f>
        <v>11.74934725848564</v>
      </c>
      <c r="W25" s="99">
        <f>+'C46'!W25/'C43'!W25*100</f>
        <v>16.492146596858639</v>
      </c>
      <c r="X25" s="99">
        <f>+'C46'!X25/'C43'!X25*100</f>
        <v>7.03125</v>
      </c>
      <c r="Y25" s="99"/>
      <c r="Z25" s="99">
        <f>+'C46'!Z25/'C43'!Z25*100</f>
        <v>14.432989690721648</v>
      </c>
      <c r="AA25" s="99">
        <f>+'C46'!AA25/'C43'!AA25*100</f>
        <v>22.222222222222221</v>
      </c>
      <c r="AB25" s="99">
        <f>+'C46'!AB25/'C43'!AB25*100</f>
        <v>4.6511627906976747</v>
      </c>
    </row>
    <row r="26" spans="1:28" ht="15.95" customHeight="1" x14ac:dyDescent="0.25">
      <c r="A26" s="53" t="s">
        <v>62</v>
      </c>
      <c r="B26" s="99">
        <f>+'C46'!B26/'C43'!B26*100</f>
        <v>27.151454363089268</v>
      </c>
      <c r="C26" s="99">
        <f>+'C46'!C26/'C43'!C26*100</f>
        <v>32.039032323643021</v>
      </c>
      <c r="D26" s="99">
        <f>+'C46'!D26/'C43'!D26*100</f>
        <v>22.391605622648981</v>
      </c>
      <c r="E26" s="99"/>
      <c r="F26" s="99">
        <f>+'C46'!F26/'C43'!F26*100</f>
        <v>27.836411609498679</v>
      </c>
      <c r="G26" s="99">
        <f>+'C46'!G26/'C43'!G26*100</f>
        <v>32.342342342342349</v>
      </c>
      <c r="H26" s="99">
        <f>+'C46'!H26/'C43'!H26*100</f>
        <v>23.539518900343641</v>
      </c>
      <c r="I26" s="99"/>
      <c r="J26" s="99">
        <f>+'C46'!J26/'C43'!J26*100</f>
        <v>31.540565177757518</v>
      </c>
      <c r="K26" s="99">
        <f>+'C46'!K26/'C43'!K26*100</f>
        <v>37.215650591446767</v>
      </c>
      <c r="L26" s="99">
        <f>+'C46'!L26/'C43'!L26*100</f>
        <v>25.844748858447485</v>
      </c>
      <c r="M26" s="99"/>
      <c r="N26" s="99">
        <f>+'C46'!N26/'C43'!N26*100</f>
        <v>25.888051668460712</v>
      </c>
      <c r="O26" s="99">
        <f>+'C46'!O26/'C43'!O26*100</f>
        <v>32.096069868995635</v>
      </c>
      <c r="P26" s="99">
        <f>+'C46'!P26/'C43'!P26*100</f>
        <v>19.851380042462846</v>
      </c>
      <c r="Q26" s="99"/>
      <c r="R26" s="99">
        <f>+'C46'!R26/'C43'!R26*100</f>
        <v>28.276269185360093</v>
      </c>
      <c r="S26" s="99">
        <f>+'C46'!S26/'C43'!S26*100</f>
        <v>35.200974421437273</v>
      </c>
      <c r="T26" s="99">
        <f>+'C46'!T26/'C43'!T26*100</f>
        <v>21.764032073310425</v>
      </c>
      <c r="U26" s="99"/>
      <c r="V26" s="99">
        <f>+'C46'!V26/'C43'!V26*100</f>
        <v>24.907749077490777</v>
      </c>
      <c r="W26" s="99">
        <f>+'C46'!W26/'C43'!W26*100</f>
        <v>26.732673267326735</v>
      </c>
      <c r="X26" s="99">
        <f>+'C46'!X26/'C43'!X26*100</f>
        <v>23.105134474327631</v>
      </c>
      <c r="Y26" s="99"/>
      <c r="Z26" s="99">
        <f>+'C46'!Z26/'C43'!Z26*100</f>
        <v>5.2469135802469129</v>
      </c>
      <c r="AA26" s="99">
        <f>+'C46'!AA26/'C43'!AA26*100</f>
        <v>5.4545454545454541</v>
      </c>
      <c r="AB26" s="99">
        <f>+'C46'!AB26/'C43'!AB26*100</f>
        <v>5.0314465408805038</v>
      </c>
    </row>
    <row r="27" spans="1:28" ht="15.95" customHeight="1" x14ac:dyDescent="0.25">
      <c r="A27" s="53" t="s">
        <v>63</v>
      </c>
      <c r="B27" s="99">
        <f>+'C46'!B27/'C43'!B27*100</f>
        <v>14.254049445865302</v>
      </c>
      <c r="C27" s="99">
        <f>+'C46'!C27/'C43'!C27*100</f>
        <v>17.806841046277665</v>
      </c>
      <c r="D27" s="99">
        <f>+'C46'!D27/'C43'!D27*100</f>
        <v>10.579257717655221</v>
      </c>
      <c r="E27" s="99"/>
      <c r="F27" s="99">
        <f>+'C46'!F27/'C43'!F27*100</f>
        <v>17.032040472175382</v>
      </c>
      <c r="G27" s="99">
        <f>+'C46'!G27/'C43'!G27*100</f>
        <v>19.732441471571907</v>
      </c>
      <c r="H27" s="99">
        <f>+'C46'!H27/'C43'!H27*100</f>
        <v>14.285714285714285</v>
      </c>
      <c r="I27" s="99"/>
      <c r="J27" s="99">
        <f>+'C46'!J27/'C43'!J27*100</f>
        <v>20.87719298245614</v>
      </c>
      <c r="K27" s="99">
        <f>+'C46'!K27/'C43'!K27*100</f>
        <v>26.360544217687078</v>
      </c>
      <c r="L27" s="99">
        <f>+'C46'!L27/'C43'!L27*100</f>
        <v>15.036231884057971</v>
      </c>
      <c r="M27" s="99"/>
      <c r="N27" s="99">
        <f>+'C46'!N27/'C43'!N27*100</f>
        <v>8.9171974522292992</v>
      </c>
      <c r="O27" s="99">
        <f>+'C46'!O27/'C43'!O27*100</f>
        <v>10.973451327433628</v>
      </c>
      <c r="P27" s="99">
        <f>+'C46'!P27/'C43'!P27*100</f>
        <v>6.7415730337078648</v>
      </c>
      <c r="Q27" s="99"/>
      <c r="R27" s="99">
        <f>+'C46'!R27/'C43'!R27*100</f>
        <v>18.39402427637722</v>
      </c>
      <c r="S27" s="99">
        <f>+'C46'!S27/'C43'!S27*100</f>
        <v>23.496240601503761</v>
      </c>
      <c r="T27" s="99">
        <f>+'C46'!T27/'C43'!T27*100</f>
        <v>13.358070500927644</v>
      </c>
      <c r="U27" s="99"/>
      <c r="V27" s="99">
        <f>+'C46'!V27/'C43'!V27*100</f>
        <v>9.5238095238095237</v>
      </c>
      <c r="W27" s="99">
        <f>+'C46'!W27/'C43'!W27*100</f>
        <v>13.518886679920477</v>
      </c>
      <c r="X27" s="99">
        <f>+'C46'!X27/'C43'!X27*100</f>
        <v>5.3719008264462813</v>
      </c>
      <c r="Y27" s="99"/>
      <c r="Z27" s="99">
        <f>+'C46'!Z27/'C43'!Z27*100</f>
        <v>1.832460732984293</v>
      </c>
      <c r="AA27" s="99">
        <f>+'C46'!AA27/'C43'!AA27*100</f>
        <v>1.5306122448979591</v>
      </c>
      <c r="AB27" s="99">
        <f>+'C46'!AB27/'C43'!AB27*100</f>
        <v>2.1505376344086025</v>
      </c>
    </row>
    <row r="28" spans="1:28" ht="15.95" customHeight="1" x14ac:dyDescent="0.25">
      <c r="A28" s="53" t="s">
        <v>64</v>
      </c>
      <c r="B28" s="99">
        <f>+'C46'!B28/'C43'!B28*100</f>
        <v>10.408512720156555</v>
      </c>
      <c r="C28" s="99">
        <f>+'C46'!C28/'C43'!C28*100</f>
        <v>12.708787218591139</v>
      </c>
      <c r="D28" s="99">
        <f>+'C46'!D28/'C43'!D28*100</f>
        <v>8.0593325092707051</v>
      </c>
      <c r="E28" s="99"/>
      <c r="F28" s="99">
        <f>+'C46'!F28/'C43'!F28*100</f>
        <v>8.3802024746906643</v>
      </c>
      <c r="G28" s="99">
        <f>+'C46'!G28/'C43'!G28*100</f>
        <v>10.835214446952596</v>
      </c>
      <c r="H28" s="99">
        <f>+'C46'!H28/'C43'!H28*100</f>
        <v>5.9417040358744391</v>
      </c>
      <c r="I28" s="99"/>
      <c r="J28" s="99">
        <f>+'C46'!J28/'C43'!J28*100</f>
        <v>13.824362606232294</v>
      </c>
      <c r="K28" s="99">
        <f>+'C46'!K28/'C43'!K28*100</f>
        <v>17.092119866814652</v>
      </c>
      <c r="L28" s="99">
        <f>+'C46'!L28/'C43'!L28*100</f>
        <v>10.416666666666668</v>
      </c>
      <c r="M28" s="99"/>
      <c r="N28" s="99">
        <f>+'C46'!N28/'C43'!N28*100</f>
        <v>13.42801807617818</v>
      </c>
      <c r="O28" s="99">
        <f>+'C46'!O28/'C43'!O28*100</f>
        <v>16.540404040404042</v>
      </c>
      <c r="P28" s="99">
        <f>+'C46'!P28/'C43'!P28*100</f>
        <v>10.171730515191546</v>
      </c>
      <c r="Q28" s="99"/>
      <c r="R28" s="99">
        <f>+'C46'!R28/'C43'!R28*100</f>
        <v>9.6376811594202909</v>
      </c>
      <c r="S28" s="99">
        <f>+'C46'!S28/'C43'!S28*100</f>
        <v>11.079136690647481</v>
      </c>
      <c r="T28" s="99">
        <f>+'C46'!T28/'C43'!T28*100</f>
        <v>8.1751824817518255</v>
      </c>
      <c r="U28" s="99"/>
      <c r="V28" s="99">
        <f>+'C46'!V28/'C43'!V28*100</f>
        <v>7.3872472783825822</v>
      </c>
      <c r="W28" s="99">
        <f>+'C46'!W28/'C43'!W28*100</f>
        <v>8.4876543209876552</v>
      </c>
      <c r="X28" s="99">
        <f>+'C46'!X28/'C43'!X28*100</f>
        <v>6.2695924764890272</v>
      </c>
      <c r="Y28" s="99"/>
      <c r="Z28" s="99">
        <f>+'C46'!Z28/'C43'!Z28*100</f>
        <v>5.2631578947368416</v>
      </c>
      <c r="AA28" s="99">
        <f>+'C46'!AA28/'C43'!AA28*100</f>
        <v>5.741626794258373</v>
      </c>
      <c r="AB28" s="99">
        <f>+'C46'!AB28/'C43'!AB28*100</f>
        <v>4.7846889952153111</v>
      </c>
    </row>
    <row r="29" spans="1:28" ht="15.95" customHeight="1" x14ac:dyDescent="0.25">
      <c r="A29" s="53" t="s">
        <v>65</v>
      </c>
      <c r="B29" s="99">
        <f>+'C46'!B29/'C43'!B29*100</f>
        <v>20.442655935613683</v>
      </c>
      <c r="C29" s="99">
        <f>+'C46'!C29/'C43'!C29*100</f>
        <v>24.71195868096941</v>
      </c>
      <c r="D29" s="99">
        <f>+'C46'!D29/'C43'!D29*100</f>
        <v>16.061964940888707</v>
      </c>
      <c r="E29" s="99"/>
      <c r="F29" s="99">
        <f>+'C46'!F29/'C43'!F29*100</f>
        <v>22.150735294117645</v>
      </c>
      <c r="G29" s="99">
        <f>+'C46'!G29/'C43'!G29*100</f>
        <v>23.392857142857142</v>
      </c>
      <c r="H29" s="99">
        <f>+'C46'!H29/'C43'!H29*100</f>
        <v>20.833333333333336</v>
      </c>
      <c r="I29" s="99"/>
      <c r="J29" s="99">
        <f>+'C46'!J29/'C43'!J29*100</f>
        <v>27.83410138248848</v>
      </c>
      <c r="K29" s="99">
        <f>+'C46'!K29/'C43'!K29*100</f>
        <v>32.399299474605954</v>
      </c>
      <c r="L29" s="99">
        <f>+'C46'!L29/'C43'!L29*100</f>
        <v>22.762645914396888</v>
      </c>
      <c r="M29" s="99"/>
      <c r="N29" s="99">
        <f>+'C46'!N29/'C43'!N29*100</f>
        <v>15.384615384615385</v>
      </c>
      <c r="O29" s="99">
        <f>+'C46'!O29/'C43'!O29*100</f>
        <v>18.388429752066116</v>
      </c>
      <c r="P29" s="99">
        <f>+'C46'!P29/'C43'!P29*100</f>
        <v>12.343096234309623</v>
      </c>
      <c r="Q29" s="99"/>
      <c r="R29" s="99">
        <f>+'C46'!R29/'C43'!R29*100</f>
        <v>25.598086124401913</v>
      </c>
      <c r="S29" s="99">
        <f>+'C46'!S29/'C43'!S29*100</f>
        <v>32.4582338902148</v>
      </c>
      <c r="T29" s="99">
        <f>+'C46'!T29/'C43'!T29*100</f>
        <v>18.705035971223023</v>
      </c>
      <c r="U29" s="99"/>
      <c r="V29" s="99">
        <f>+'C46'!V29/'C43'!V29*100</f>
        <v>12.121212121212121</v>
      </c>
      <c r="W29" s="99">
        <f>+'C46'!W29/'C43'!W29*100</f>
        <v>18.302387267904511</v>
      </c>
      <c r="X29" s="99">
        <f>+'C46'!X29/'C43'!X29*100</f>
        <v>6.5060240963855414</v>
      </c>
      <c r="Y29" s="99"/>
      <c r="Z29" s="99">
        <f>+'C46'!Z29/'C43'!Z29*100</f>
        <v>7.2463768115942031</v>
      </c>
      <c r="AA29" s="99">
        <f>+'C46'!AA29/'C43'!AA29*100</f>
        <v>11.320754716981133</v>
      </c>
      <c r="AB29" s="99">
        <f>+'C46'!AB29/'C43'!AB29*100</f>
        <v>2.9702970297029703</v>
      </c>
    </row>
    <row r="30" spans="1:28" ht="15.95" customHeight="1" x14ac:dyDescent="0.25">
      <c r="A30" s="53" t="s">
        <v>66</v>
      </c>
      <c r="B30" s="99">
        <f>+'C46'!B30/'C43'!B30*100</f>
        <v>23.228876717248813</v>
      </c>
      <c r="C30" s="99">
        <f>+'C46'!C30/'C43'!C30*100</f>
        <v>26.454561434346985</v>
      </c>
      <c r="D30" s="99">
        <f>+'C46'!D30/'C43'!D30*100</f>
        <v>19.860499265785609</v>
      </c>
      <c r="E30" s="99"/>
      <c r="F30" s="99">
        <f>+'C46'!F30/'C43'!F30*100</f>
        <v>21.634615384615387</v>
      </c>
      <c r="G30" s="99">
        <f>+'C46'!G30/'C43'!G30*100</f>
        <v>24.7626582278481</v>
      </c>
      <c r="H30" s="99">
        <f>+'C46'!H30/'C43'!H30*100</f>
        <v>18.425324675324674</v>
      </c>
      <c r="I30" s="99"/>
      <c r="J30" s="99">
        <f>+'C46'!J30/'C43'!J30*100</f>
        <v>29.360210341805431</v>
      </c>
      <c r="K30" s="99">
        <f>+'C46'!K30/'C43'!K30*100</f>
        <v>32.303839732888143</v>
      </c>
      <c r="L30" s="99">
        <f>+'C46'!L30/'C43'!L30*100</f>
        <v>26.107011070110701</v>
      </c>
      <c r="M30" s="99"/>
      <c r="N30" s="99">
        <f>+'C46'!N30/'C43'!N30*100</f>
        <v>16.889952153110048</v>
      </c>
      <c r="O30" s="99">
        <f>+'C46'!O30/'C43'!O30*100</f>
        <v>16.902738432483474</v>
      </c>
      <c r="P30" s="99">
        <f>+'C46'!P30/'C43'!P30*100</f>
        <v>16.876818622696412</v>
      </c>
      <c r="Q30" s="99"/>
      <c r="R30" s="99">
        <f>+'C46'!R30/'C43'!R30*100</f>
        <v>30.073710073710075</v>
      </c>
      <c r="S30" s="99">
        <f>+'C46'!S30/'C43'!S30*100</f>
        <v>34.851485148514847</v>
      </c>
      <c r="T30" s="99">
        <f>+'C46'!T30/'C43'!T30*100</f>
        <v>25.365853658536587</v>
      </c>
      <c r="U30" s="99"/>
      <c r="V30" s="99">
        <f>+'C46'!V30/'C43'!V30*100</f>
        <v>19.888381532217146</v>
      </c>
      <c r="W30" s="99">
        <f>+'C46'!W30/'C43'!W30*100</f>
        <v>25.04911591355599</v>
      </c>
      <c r="X30" s="99">
        <f>+'C46'!X30/'C43'!X30*100</f>
        <v>14.375655823714586</v>
      </c>
      <c r="Y30" s="99"/>
      <c r="Z30" s="99">
        <f>+'C46'!Z30/'C43'!Z30*100</f>
        <v>7.6045627376425857</v>
      </c>
      <c r="AA30" s="99">
        <f>+'C46'!AA30/'C43'!AA30*100</f>
        <v>13.571428571428571</v>
      </c>
      <c r="AB30" s="99">
        <f>+'C46'!AB30/'C43'!AB30*100</f>
        <v>0.81300813008130091</v>
      </c>
    </row>
    <row r="31" spans="1:28" ht="15.95" customHeight="1" x14ac:dyDescent="0.25">
      <c r="A31" s="53" t="s">
        <v>67</v>
      </c>
      <c r="B31" s="99">
        <f>+'C46'!B31/'C43'!B31*100</f>
        <v>16.109336840127746</v>
      </c>
      <c r="C31" s="99">
        <f>+'C46'!C31/'C43'!C31*100</f>
        <v>19.676498572787821</v>
      </c>
      <c r="D31" s="99">
        <f>+'C46'!D31/'C43'!D31*100</f>
        <v>12.632164718976071</v>
      </c>
      <c r="E31" s="99"/>
      <c r="F31" s="99">
        <f>+'C46'!F31/'C43'!F31*100</f>
        <v>19.332763045337895</v>
      </c>
      <c r="G31" s="99">
        <f>+'C46'!G31/'C43'!G31*100</f>
        <v>21.5200683176772</v>
      </c>
      <c r="H31" s="99">
        <f>+'C46'!H31/'C43'!H31*100</f>
        <v>17.13796058269066</v>
      </c>
      <c r="I31" s="99"/>
      <c r="J31" s="99">
        <f>+'C46'!J31/'C43'!J31*100</f>
        <v>19.326568265682656</v>
      </c>
      <c r="K31" s="99">
        <f>+'C46'!K31/'C43'!K31*100</f>
        <v>23.217550274223033</v>
      </c>
      <c r="L31" s="99">
        <f>+'C46'!L31/'C43'!L31*100</f>
        <v>15.363128491620111</v>
      </c>
      <c r="M31" s="99"/>
      <c r="N31" s="99">
        <f>+'C46'!N31/'C43'!N31*100</f>
        <v>9.9710982658959537</v>
      </c>
      <c r="O31" s="99">
        <f>+'C46'!O31/'C43'!O31*100</f>
        <v>12.551440329218108</v>
      </c>
      <c r="P31" s="99">
        <f>+'C46'!P31/'C43'!P31*100</f>
        <v>7.6992753623188399</v>
      </c>
      <c r="Q31" s="99"/>
      <c r="R31" s="99">
        <f>+'C46'!R31/'C43'!R31*100</f>
        <v>20.355411954765749</v>
      </c>
      <c r="S31" s="99">
        <f>+'C46'!S31/'C43'!S31*100</f>
        <v>24.076029567053855</v>
      </c>
      <c r="T31" s="99">
        <f>+'C46'!T31/'C43'!T31*100</f>
        <v>16.483516483516482</v>
      </c>
      <c r="U31" s="99"/>
      <c r="V31" s="99">
        <f>+'C46'!V31/'C43'!V31*100</f>
        <v>13.594040968342643</v>
      </c>
      <c r="W31" s="99">
        <f>+'C46'!W31/'C43'!W31*100</f>
        <v>18.693982074263765</v>
      </c>
      <c r="X31" s="99">
        <f>+'C46'!X31/'C43'!X31*100</f>
        <v>8.7951807228915655</v>
      </c>
      <c r="Y31" s="99"/>
      <c r="Z31" s="99">
        <f>+'C46'!Z31/'C43'!Z31*100</f>
        <v>6.7114093959731544</v>
      </c>
      <c r="AA31" s="99">
        <f>+'C46'!AA31/'C43'!AA31*100</f>
        <v>11.03448275862069</v>
      </c>
      <c r="AB31" s="99">
        <f>+'C46'!AB31/'C43'!AB31*100</f>
        <v>2.6143790849673203</v>
      </c>
    </row>
    <row r="32" spans="1:28" ht="15.95" customHeight="1" x14ac:dyDescent="0.25">
      <c r="A32" s="53" t="s">
        <v>68</v>
      </c>
      <c r="B32" s="99">
        <f>+'C46'!B32/'C43'!B32*100</f>
        <v>11.381544388023112</v>
      </c>
      <c r="C32" s="99">
        <f>+'C46'!C32/'C43'!C32*100</f>
        <v>12.720488466757123</v>
      </c>
      <c r="D32" s="99">
        <f>+'C46'!D32/'C43'!D32*100</f>
        <v>9.952949692363374</v>
      </c>
      <c r="E32" s="99"/>
      <c r="F32" s="99">
        <f>+'C46'!F32/'C43'!F32*100</f>
        <v>15.023847376788554</v>
      </c>
      <c r="G32" s="99">
        <f>+'C46'!G32/'C43'!G32*100</f>
        <v>16.842105263157894</v>
      </c>
      <c r="H32" s="99">
        <f>+'C46'!H32/'C43'!H32*100</f>
        <v>12.984822934232715</v>
      </c>
      <c r="I32" s="99"/>
      <c r="J32" s="99">
        <f>+'C46'!J32/'C43'!J32*100</f>
        <v>12.93842556508184</v>
      </c>
      <c r="K32" s="99">
        <f>+'C46'!K32/'C43'!K32*100</f>
        <v>13.541666666666666</v>
      </c>
      <c r="L32" s="99">
        <f>+'C46'!L32/'C43'!L32*100</f>
        <v>12.274959083469723</v>
      </c>
      <c r="M32" s="99"/>
      <c r="N32" s="99">
        <f>+'C46'!N32/'C43'!N32*100</f>
        <v>6.1243144424131621</v>
      </c>
      <c r="O32" s="99">
        <f>+'C46'!O32/'C43'!O32*100</f>
        <v>7.1428571428571423</v>
      </c>
      <c r="P32" s="99">
        <f>+'C46'!P32/'C43'!P32*100</f>
        <v>5.0561797752808983</v>
      </c>
      <c r="Q32" s="99"/>
      <c r="R32" s="99">
        <f>+'C46'!R32/'C43'!R32*100</f>
        <v>13.885898815931109</v>
      </c>
      <c r="S32" s="99">
        <f>+'C46'!S32/'C43'!S32*100</f>
        <v>15.106382978723405</v>
      </c>
      <c r="T32" s="99">
        <f>+'C46'!T32/'C43'!T32*100</f>
        <v>12.636165577342048</v>
      </c>
      <c r="U32" s="99"/>
      <c r="V32" s="99">
        <f>+'C46'!V32/'C43'!V32*100</f>
        <v>13.407821229050279</v>
      </c>
      <c r="W32" s="99">
        <f>+'C46'!W32/'C43'!W32*100</f>
        <v>16.15598885793872</v>
      </c>
      <c r="X32" s="99">
        <f>+'C46'!X32/'C43'!X32*100</f>
        <v>10.644257703081232</v>
      </c>
      <c r="Y32" s="99"/>
      <c r="Z32" s="99">
        <f>+'C46'!Z32/'C43'!Z32*100</f>
        <v>0.6960556844547563</v>
      </c>
      <c r="AA32" s="99">
        <f>+'C46'!AA32/'C43'!AA32*100</f>
        <v>1.3513513513513513</v>
      </c>
      <c r="AB32" s="99">
        <f>+'C46'!AB32/'C43'!AB32*100</f>
        <v>0</v>
      </c>
    </row>
    <row r="33" spans="1:28" ht="15.95" customHeight="1" x14ac:dyDescent="0.25">
      <c r="A33" s="53" t="s">
        <v>479</v>
      </c>
      <c r="B33" s="99">
        <f>+'C46'!B33/'C43'!B33*100</f>
        <v>18.833933835571571</v>
      </c>
      <c r="C33" s="99">
        <f>+'C46'!C33/'C43'!C33*100</f>
        <v>22.602739726027394</v>
      </c>
      <c r="D33" s="99">
        <f>+'C46'!D33/'C43'!D33*100</f>
        <v>15.032894736842106</v>
      </c>
      <c r="E33" s="99"/>
      <c r="F33" s="99">
        <f>+'C46'!F33/'C43'!F33*100</f>
        <v>16.72780630961115</v>
      </c>
      <c r="G33" s="99">
        <f>+'C46'!G33/'C43'!G33*100</f>
        <v>19.850746268656717</v>
      </c>
      <c r="H33" s="99">
        <f>+'C46'!H33/'C43'!H33*100</f>
        <v>13.708513708513708</v>
      </c>
      <c r="I33" s="99"/>
      <c r="J33" s="99">
        <f>+'C46'!J33/'C43'!J33*100</f>
        <v>22.077922077922079</v>
      </c>
      <c r="K33" s="99">
        <f>+'C46'!K33/'C43'!K33*100</f>
        <v>26.253687315634217</v>
      </c>
      <c r="L33" s="99">
        <f>+'C46'!L33/'C43'!L33*100</f>
        <v>17.591125198098258</v>
      </c>
      <c r="M33" s="99"/>
      <c r="N33" s="99">
        <f>+'C46'!N33/'C43'!N33*100</f>
        <v>15.194054500412882</v>
      </c>
      <c r="O33" s="99">
        <f>+'C46'!O33/'C43'!O33*100</f>
        <v>18.064516129032256</v>
      </c>
      <c r="P33" s="99">
        <f>+'C46'!P33/'C43'!P33*100</f>
        <v>12.18274111675127</v>
      </c>
      <c r="Q33" s="99"/>
      <c r="R33" s="99">
        <f>+'C46'!R33/'C43'!R33*100</f>
        <v>27.072310405643741</v>
      </c>
      <c r="S33" s="99">
        <f>+'C46'!S33/'C43'!S33*100</f>
        <v>32.627865961199291</v>
      </c>
      <c r="T33" s="99">
        <f>+'C46'!T33/'C43'!T33*100</f>
        <v>21.516754850088184</v>
      </c>
      <c r="U33" s="99"/>
      <c r="V33" s="99">
        <f>+'C46'!V33/'C43'!V33*100</f>
        <v>13.989071038251366</v>
      </c>
      <c r="W33" s="99">
        <f>+'C46'!W33/'C43'!W33*100</f>
        <v>17.233560090702948</v>
      </c>
      <c r="X33" s="99">
        <f>+'C46'!X33/'C43'!X33*100</f>
        <v>10.970464135021098</v>
      </c>
      <c r="Y33" s="99"/>
      <c r="Z33" s="99">
        <f>+'C46'!Z33/'C43'!Z33*100</f>
        <v>8.0459770114942533</v>
      </c>
      <c r="AA33" s="99">
        <f>+'C46'!AA33/'C43'!AA33*100</f>
        <v>10</v>
      </c>
      <c r="AB33" s="99">
        <f>+'C46'!AB33/'C43'!AB33*100</f>
        <v>5.9523809523809517</v>
      </c>
    </row>
    <row r="34" spans="1:28" ht="15.95" customHeight="1" x14ac:dyDescent="0.25">
      <c r="A34" s="53" t="s">
        <v>69</v>
      </c>
      <c r="B34" s="99">
        <f>+'C46'!B34/'C43'!B34*100</f>
        <v>19.991806636624336</v>
      </c>
      <c r="C34" s="99">
        <f>+'C46'!C34/'C43'!C34*100</f>
        <v>23.552123552123554</v>
      </c>
      <c r="D34" s="99">
        <f>+'C46'!D34/'C43'!D34*100</f>
        <v>15.968586387434556</v>
      </c>
      <c r="E34" s="99"/>
      <c r="F34" s="99">
        <f>+'C46'!F34/'C43'!F34*100</f>
        <v>24.38563327032136</v>
      </c>
      <c r="G34" s="99">
        <f>+'C46'!G34/'C43'!G34*100</f>
        <v>26.44927536231884</v>
      </c>
      <c r="H34" s="99">
        <f>+'C46'!H34/'C43'!H34*100</f>
        <v>22.134387351778656</v>
      </c>
      <c r="I34" s="99"/>
      <c r="J34" s="99">
        <f>+'C46'!J34/'C43'!J34*100</f>
        <v>22.448979591836736</v>
      </c>
      <c r="K34" s="99">
        <f>+'C46'!K34/'C43'!K34*100</f>
        <v>26.158940397350992</v>
      </c>
      <c r="L34" s="99">
        <f>+'C46'!L34/'C43'!L34*100</f>
        <v>17.721518987341771</v>
      </c>
      <c r="M34" s="99"/>
      <c r="N34" s="99">
        <f>+'C46'!N34/'C43'!N34*100</f>
        <v>17.865429234338748</v>
      </c>
      <c r="O34" s="99">
        <f>+'C46'!O34/'C43'!O34*100</f>
        <v>21.266968325791854</v>
      </c>
      <c r="P34" s="99">
        <f>+'C46'!P34/'C43'!P34*100</f>
        <v>14.285714285714285</v>
      </c>
      <c r="Q34" s="99"/>
      <c r="R34" s="99">
        <f>+'C46'!R34/'C43'!R34*100</f>
        <v>19.501133786848072</v>
      </c>
      <c r="S34" s="99">
        <f>+'C46'!S34/'C43'!S34*100</f>
        <v>22.709163346613543</v>
      </c>
      <c r="T34" s="99">
        <f>+'C46'!T34/'C43'!T34*100</f>
        <v>15.263157894736842</v>
      </c>
      <c r="U34" s="99"/>
      <c r="V34" s="99">
        <f>+'C46'!V34/'C43'!V34*100</f>
        <v>19.008264462809919</v>
      </c>
      <c r="W34" s="99">
        <f>+'C46'!W34/'C43'!W34*100</f>
        <v>25.824175824175828</v>
      </c>
      <c r="X34" s="99">
        <f>+'C46'!X34/'C43'!X34*100</f>
        <v>12.154696132596685</v>
      </c>
      <c r="Y34" s="99"/>
      <c r="Z34" s="99">
        <f>+'C46'!Z34/'C43'!Z34*100</f>
        <v>4.3478260869565215</v>
      </c>
      <c r="AA34" s="99">
        <f>+'C46'!AA34/'C43'!AA34*100</f>
        <v>3.1746031746031744</v>
      </c>
      <c r="AB34" s="99">
        <f>+'C46'!AB34/'C43'!AB34*100</f>
        <v>5.3333333333333339</v>
      </c>
    </row>
    <row r="35" spans="1:28" ht="15.95" customHeight="1" x14ac:dyDescent="0.25">
      <c r="A35" s="53" t="s">
        <v>70</v>
      </c>
      <c r="B35" s="99">
        <f>+'C46'!B35/'C43'!B35*100</f>
        <v>17.566459772807118</v>
      </c>
      <c r="C35" s="99">
        <f>+'C46'!C35/'C43'!C35*100</f>
        <v>20.650520650520651</v>
      </c>
      <c r="D35" s="99">
        <f>+'C46'!D35/'C43'!D35*100</f>
        <v>14.476614699331849</v>
      </c>
      <c r="E35" s="99"/>
      <c r="F35" s="99">
        <f>+'C46'!F35/'C43'!F35*100</f>
        <v>18.033219087793302</v>
      </c>
      <c r="G35" s="99">
        <f>+'C46'!G35/'C43'!G35*100</f>
        <v>19.642857142857142</v>
      </c>
      <c r="H35" s="99">
        <f>+'C46'!H35/'C43'!H35*100</f>
        <v>16.312056737588655</v>
      </c>
      <c r="I35" s="99"/>
      <c r="J35" s="99">
        <f>+'C46'!J35/'C43'!J35*100</f>
        <v>23.270951993490645</v>
      </c>
      <c r="K35" s="99">
        <f>+'C46'!K35/'C43'!K35*100</f>
        <v>26.147278548559232</v>
      </c>
      <c r="L35" s="99">
        <f>+'C46'!L35/'C43'!L35*100</f>
        <v>20.297848869277441</v>
      </c>
      <c r="M35" s="99"/>
      <c r="N35" s="99">
        <f>+'C46'!N35/'C43'!N35*100</f>
        <v>16.68693009118541</v>
      </c>
      <c r="O35" s="99">
        <f>+'C46'!O35/'C43'!O35*100</f>
        <v>20.798065296251512</v>
      </c>
      <c r="P35" s="99">
        <f>+'C46'!P35/'C43'!P35*100</f>
        <v>12.530562347188265</v>
      </c>
      <c r="Q35" s="99"/>
      <c r="R35" s="99">
        <f>+'C46'!R35/'C43'!R35*100</f>
        <v>17.895805142083898</v>
      </c>
      <c r="S35" s="99">
        <f>+'C46'!S35/'C43'!S35*100</f>
        <v>21.263157894736842</v>
      </c>
      <c r="T35" s="99">
        <f>+'C46'!T35/'C43'!T35*100</f>
        <v>14.761593729588505</v>
      </c>
      <c r="U35" s="99"/>
      <c r="V35" s="99">
        <f>+'C46'!V35/'C43'!V35*100</f>
        <v>12.261776339446243</v>
      </c>
      <c r="W35" s="99">
        <f>+'C46'!W35/'C43'!W35*100</f>
        <v>16.359616801768606</v>
      </c>
      <c r="X35" s="99">
        <f>+'C46'!X35/'C43'!X35*100</f>
        <v>8.3567415730337071</v>
      </c>
      <c r="Y35" s="99"/>
      <c r="Z35" s="99">
        <f>+'C46'!Z35/'C43'!Z35*100</f>
        <v>6.8301225919439572</v>
      </c>
      <c r="AA35" s="99">
        <f>+'C46'!AA35/'C43'!AA35*100</f>
        <v>7.5812274368231041</v>
      </c>
      <c r="AB35" s="99">
        <f>+'C46'!AB35/'C43'!AB35*100</f>
        <v>6.1224489795918364</v>
      </c>
    </row>
    <row r="36" spans="1:28" ht="15.95" customHeight="1" x14ac:dyDescent="0.25">
      <c r="A36" s="53" t="s">
        <v>71</v>
      </c>
      <c r="B36" s="99">
        <f>+'C46'!B36/'C43'!B36*100</f>
        <v>27.905573066863386</v>
      </c>
      <c r="C36" s="99">
        <f>+'C46'!C36/'C43'!C36*100</f>
        <v>32.032826584151756</v>
      </c>
      <c r="D36" s="99">
        <f>+'C46'!D36/'C43'!D36*100</f>
        <v>23.80315592404386</v>
      </c>
      <c r="E36" s="99"/>
      <c r="F36" s="99">
        <f>+'C46'!F36/'C43'!F36*100</f>
        <v>32.752510336680452</v>
      </c>
      <c r="G36" s="99">
        <f>+'C46'!G36/'C43'!G36*100</f>
        <v>35.997666277712952</v>
      </c>
      <c r="H36" s="99">
        <f>+'C46'!H36/'C43'!H36*100</f>
        <v>29.425837320574161</v>
      </c>
      <c r="I36" s="99"/>
      <c r="J36" s="99">
        <f>+'C46'!J36/'C43'!J36*100</f>
        <v>36.246153846153845</v>
      </c>
      <c r="K36" s="99">
        <f>+'C46'!K36/'C43'!K36*100</f>
        <v>40.785498489425983</v>
      </c>
      <c r="L36" s="99">
        <f>+'C46'!L36/'C43'!L36*100</f>
        <v>31.536050156739815</v>
      </c>
      <c r="M36" s="99"/>
      <c r="N36" s="99">
        <f>+'C46'!N36/'C43'!N36*100</f>
        <v>22.52865329512894</v>
      </c>
      <c r="O36" s="99">
        <f>+'C46'!O36/'C43'!O36*100</f>
        <v>27.910339840925523</v>
      </c>
      <c r="P36" s="99">
        <f>+'C46'!P36/'C43'!P36*100</f>
        <v>17.246273953158266</v>
      </c>
      <c r="Q36" s="99"/>
      <c r="R36" s="99">
        <f>+'C46'!R36/'C43'!R36*100</f>
        <v>29.916897506925206</v>
      </c>
      <c r="S36" s="99">
        <f>+'C46'!S36/'C43'!S36*100</f>
        <v>33.85118560915781</v>
      </c>
      <c r="T36" s="99">
        <f>+'C46'!T36/'C43'!T36*100</f>
        <v>26.226993865030675</v>
      </c>
      <c r="U36" s="99"/>
      <c r="V36" s="99">
        <f>+'C46'!V36/'C43'!V36*100</f>
        <v>19.775187343880098</v>
      </c>
      <c r="W36" s="99">
        <f>+'C46'!W36/'C43'!W36*100</f>
        <v>23.898305084745765</v>
      </c>
      <c r="X36" s="99">
        <f>+'C46'!X36/'C43'!X36*100</f>
        <v>15.79378068739771</v>
      </c>
      <c r="Y36" s="99"/>
      <c r="Z36" s="99">
        <f>+'C46'!Z36/'C43'!Z36*100</f>
        <v>2.5270758122743682</v>
      </c>
      <c r="AA36" s="99">
        <f>+'C46'!AA36/'C43'!AA36*100</f>
        <v>2.5179856115107913</v>
      </c>
      <c r="AB36" s="99">
        <f>+'C46'!AB36/'C43'!AB36*100</f>
        <v>2.5362318840579712</v>
      </c>
    </row>
    <row r="37" spans="1:28" ht="15.95" customHeight="1" thickBot="1" x14ac:dyDescent="0.3">
      <c r="A37" s="49" t="s">
        <v>72</v>
      </c>
      <c r="B37" s="99">
        <f>+'C46'!B37/'C43'!B37*100</f>
        <v>21.765119549929675</v>
      </c>
      <c r="C37" s="99">
        <f>+'C46'!C37/'C43'!C37*100</f>
        <v>25</v>
      </c>
      <c r="D37" s="99">
        <f>+'C46'!D37/'C43'!D37*100</f>
        <v>18.48441926345609</v>
      </c>
      <c r="E37" s="99"/>
      <c r="F37" s="99">
        <f>+'C46'!F37/'C43'!F37*100</f>
        <v>27.760736196319019</v>
      </c>
      <c r="G37" s="99">
        <f>+'C46'!G37/'C43'!G37*100</f>
        <v>29.449838187702266</v>
      </c>
      <c r="H37" s="99">
        <f>+'C46'!H37/'C43'!H37*100</f>
        <v>26.239067055393583</v>
      </c>
      <c r="I37" s="99"/>
      <c r="J37" s="99">
        <f>+'C46'!J37/'C43'!J37*100</f>
        <v>25.333333333333336</v>
      </c>
      <c r="K37" s="99">
        <f>+'C46'!K37/'C43'!K37*100</f>
        <v>30.39772727272727</v>
      </c>
      <c r="L37" s="99">
        <f>+'C46'!L37/'C43'!L37*100</f>
        <v>19.814241486068113</v>
      </c>
      <c r="M37" s="99"/>
      <c r="N37" s="99">
        <f>+'C46'!N37/'C43'!N37*100</f>
        <v>17.669172932330827</v>
      </c>
      <c r="O37" s="99">
        <f>+'C46'!O37/'C43'!O37*100</f>
        <v>20</v>
      </c>
      <c r="P37" s="99">
        <f>+'C46'!P37/'C43'!P37*100</f>
        <v>15.355805243445692</v>
      </c>
      <c r="Q37" s="99"/>
      <c r="R37" s="99">
        <f>+'C46'!R37/'C43'!R37*100</f>
        <v>23.838383838383841</v>
      </c>
      <c r="S37" s="99">
        <f>+'C46'!S37/'C43'!S37*100</f>
        <v>28.787878787878789</v>
      </c>
      <c r="T37" s="99">
        <f>+'C46'!T37/'C43'!T37*100</f>
        <v>18.181818181818183</v>
      </c>
      <c r="U37" s="99"/>
      <c r="V37" s="99">
        <f>+'C46'!V37/'C43'!V37*100</f>
        <v>16.034985422740526</v>
      </c>
      <c r="W37" s="99">
        <f>+'C46'!W37/'C43'!W37*100</f>
        <v>18.787878787878785</v>
      </c>
      <c r="X37" s="99">
        <f>+'C46'!X37/'C43'!X37*100</f>
        <v>13.48314606741573</v>
      </c>
      <c r="Y37" s="99"/>
      <c r="Z37" s="99">
        <f>+'C46'!Z37/'C43'!Z37*100</f>
        <v>0</v>
      </c>
      <c r="AA37" s="99">
        <f>+'C46'!AA37/'C43'!AA37*100</f>
        <v>0</v>
      </c>
      <c r="AB37" s="99">
        <f>+'C46'!AB37/'C43'!AB37*100</f>
        <v>0</v>
      </c>
    </row>
    <row r="38" spans="1:28" ht="15" customHeight="1" x14ac:dyDescent="0.25">
      <c r="A38" s="257" t="s">
        <v>569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511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258" t="s">
        <v>566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</row>
  </sheetData>
  <mergeCells count="18">
    <mergeCell ref="A1:AB1"/>
    <mergeCell ref="A2:AB2"/>
    <mergeCell ref="A41:AB41"/>
    <mergeCell ref="A38:AB38"/>
    <mergeCell ref="A39:AB39"/>
    <mergeCell ref="AC2:AD3"/>
    <mergeCell ref="V7:X7"/>
    <mergeCell ref="Z7:AB7"/>
    <mergeCell ref="A40:AB40"/>
    <mergeCell ref="A7:A8"/>
    <mergeCell ref="B7:D7"/>
    <mergeCell ref="F7:H7"/>
    <mergeCell ref="J7:L7"/>
    <mergeCell ref="N7:P7"/>
    <mergeCell ref="R7:T7"/>
    <mergeCell ref="A5:AB5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8.28515625" style="48" customWidth="1"/>
    <col min="5" max="5" width="1.42578125" style="48" customWidth="1"/>
    <col min="6" max="8" width="7.28515625" style="48" customWidth="1"/>
    <col min="9" max="9" width="1.42578125" style="48" customWidth="1"/>
    <col min="10" max="12" width="7.28515625" style="48" customWidth="1"/>
    <col min="13" max="13" width="1.85546875" style="48" customWidth="1"/>
    <col min="14" max="14" width="7.28515625" style="48" customWidth="1"/>
    <col min="15" max="15" width="7.5703125" style="48" bestFit="1" customWidth="1"/>
    <col min="16" max="16" width="7.28515625" style="48" customWidth="1"/>
    <col min="17" max="17" width="1.5703125" style="48" customWidth="1"/>
    <col min="18" max="20" width="7.28515625" style="48" customWidth="1"/>
    <col min="21" max="21" width="1.140625" style="48" customWidth="1"/>
    <col min="22" max="24" width="7.28515625" style="48" customWidth="1"/>
    <col min="25" max="25" width="1.42578125" style="48" customWidth="1"/>
    <col min="26" max="28" width="7.28515625" style="48" customWidth="1"/>
    <col min="29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75" t="s">
        <v>530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128"/>
      <c r="AD1" s="128"/>
      <c r="AE1" s="30"/>
    </row>
    <row r="2" spans="1:31" ht="15" customHeight="1" x14ac:dyDescent="0.25">
      <c r="A2" s="265" t="s">
        <v>539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ht="15" customHeight="1" x14ac:dyDescent="0.25">
      <c r="A9" s="274" t="s">
        <v>4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</row>
    <row r="10" spans="1:31" s="50" customFormat="1" ht="15" customHeight="1" x14ac:dyDescent="0.25">
      <c r="A10" s="50" t="s">
        <v>8</v>
      </c>
      <c r="B10" s="196">
        <f>+F10+J10+N10+R10+V10+Z10</f>
        <v>29</v>
      </c>
      <c r="C10" s="196">
        <f>+G10+K10+O10+S10+W10+AA10</f>
        <v>12</v>
      </c>
      <c r="D10" s="196">
        <f>+H10+L10+P10+T10+X10+AB10</f>
        <v>17</v>
      </c>
      <c r="E10" s="196"/>
      <c r="F10" s="196">
        <f>SUM(F12:F38)</f>
        <v>7</v>
      </c>
      <c r="G10" s="196">
        <f>SUM(G12:G38)</f>
        <v>4</v>
      </c>
      <c r="H10" s="196">
        <f>SUM(H12:H38)</f>
        <v>3</v>
      </c>
      <c r="I10" s="196"/>
      <c r="J10" s="196">
        <f>SUM(J12:J38)</f>
        <v>3</v>
      </c>
      <c r="K10" s="196">
        <f>SUM(K12:K38)</f>
        <v>0</v>
      </c>
      <c r="L10" s="196">
        <f>SUM(L12:L38)</f>
        <v>3</v>
      </c>
      <c r="M10" s="196"/>
      <c r="N10" s="196">
        <f>SUM(N12:N38)</f>
        <v>4</v>
      </c>
      <c r="O10" s="196">
        <f>SUM(O12:O38)</f>
        <v>2</v>
      </c>
      <c r="P10" s="196">
        <f>SUM(P12:P38)</f>
        <v>2</v>
      </c>
      <c r="Q10" s="196"/>
      <c r="R10" s="196">
        <f>SUM(R12:R38)</f>
        <v>15</v>
      </c>
      <c r="S10" s="196">
        <f>SUM(S12:S38)</f>
        <v>6</v>
      </c>
      <c r="T10" s="196">
        <f>SUM(T12:T38)</f>
        <v>9</v>
      </c>
      <c r="U10" s="196"/>
      <c r="V10" s="196">
        <f>SUM(V12:V38)</f>
        <v>0</v>
      </c>
      <c r="W10" s="196">
        <f>SUM(W12:W38)</f>
        <v>0</v>
      </c>
      <c r="X10" s="196">
        <f>SUM(X12:X38)</f>
        <v>0</v>
      </c>
      <c r="Y10" s="196"/>
      <c r="Z10" s="196">
        <f>SUM(Z12:Z38)</f>
        <v>0</v>
      </c>
      <c r="AA10" s="196">
        <f>SUM(AA12:AA38)</f>
        <v>0</v>
      </c>
      <c r="AB10" s="196">
        <f>SUM(AB12:AB38)</f>
        <v>0</v>
      </c>
    </row>
    <row r="11" spans="1:31" s="54" customFormat="1" ht="15" hidden="1" customHeight="1" x14ac:dyDescent="0.25"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</row>
    <row r="12" spans="1:31" s="54" customFormat="1" ht="15" hidden="1" customHeight="1" x14ac:dyDescent="0.25">
      <c r="A12" s="54" t="s">
        <v>47</v>
      </c>
      <c r="B12" s="34">
        <v>0</v>
      </c>
      <c r="C12" s="34">
        <v>0</v>
      </c>
      <c r="D12" s="34">
        <v>0</v>
      </c>
      <c r="E12" s="34"/>
      <c r="F12" s="34">
        <v>0</v>
      </c>
      <c r="G12" s="34">
        <v>0</v>
      </c>
      <c r="H12" s="34">
        <v>0</v>
      </c>
      <c r="I12" s="34"/>
      <c r="J12" s="34">
        <v>0</v>
      </c>
      <c r="K12" s="34">
        <v>0</v>
      </c>
      <c r="L12" s="34">
        <v>0</v>
      </c>
      <c r="M12" s="34"/>
      <c r="N12" s="34">
        <v>0</v>
      </c>
      <c r="O12" s="34">
        <v>0</v>
      </c>
      <c r="P12" s="34">
        <v>0</v>
      </c>
      <c r="Q12" s="34"/>
      <c r="R12" s="34">
        <v>0</v>
      </c>
      <c r="S12" s="34">
        <v>0</v>
      </c>
      <c r="T12" s="34">
        <v>0</v>
      </c>
      <c r="U12" s="34"/>
      <c r="V12" s="34">
        <v>0</v>
      </c>
      <c r="W12" s="34">
        <v>0</v>
      </c>
      <c r="X12" s="34">
        <v>0</v>
      </c>
      <c r="Y12" s="34"/>
      <c r="Z12" s="34">
        <v>0</v>
      </c>
      <c r="AA12" s="34">
        <v>0</v>
      </c>
      <c r="AB12" s="34">
        <v>0</v>
      </c>
    </row>
    <row r="13" spans="1:31" s="54" customFormat="1" ht="15" hidden="1" customHeight="1" x14ac:dyDescent="0.25">
      <c r="A13" s="54" t="s">
        <v>48</v>
      </c>
      <c r="B13" s="34">
        <v>0</v>
      </c>
      <c r="C13" s="34">
        <v>0</v>
      </c>
      <c r="D13" s="34">
        <v>0</v>
      </c>
      <c r="E13" s="34"/>
      <c r="F13" s="34">
        <v>0</v>
      </c>
      <c r="G13" s="34">
        <v>0</v>
      </c>
      <c r="H13" s="34">
        <v>0</v>
      </c>
      <c r="I13" s="34"/>
      <c r="J13" s="34">
        <v>0</v>
      </c>
      <c r="K13" s="34">
        <v>0</v>
      </c>
      <c r="L13" s="34">
        <v>0</v>
      </c>
      <c r="M13" s="34"/>
      <c r="N13" s="34">
        <v>0</v>
      </c>
      <c r="O13" s="34">
        <v>0</v>
      </c>
      <c r="P13" s="34">
        <v>0</v>
      </c>
      <c r="Q13" s="34"/>
      <c r="R13" s="34">
        <v>0</v>
      </c>
      <c r="S13" s="34">
        <v>0</v>
      </c>
      <c r="T13" s="34">
        <v>0</v>
      </c>
      <c r="U13" s="34"/>
      <c r="V13" s="34">
        <v>0</v>
      </c>
      <c r="W13" s="34">
        <v>0</v>
      </c>
      <c r="X13" s="34">
        <v>0</v>
      </c>
      <c r="Y13" s="34"/>
      <c r="Z13" s="34">
        <v>0</v>
      </c>
      <c r="AA13" s="34">
        <v>0</v>
      </c>
      <c r="AB13" s="34">
        <v>0</v>
      </c>
    </row>
    <row r="14" spans="1:31" s="54" customFormat="1" ht="15" hidden="1" customHeight="1" x14ac:dyDescent="0.25">
      <c r="A14" s="54" t="s">
        <v>49</v>
      </c>
      <c r="B14" s="34">
        <v>0</v>
      </c>
      <c r="C14" s="34">
        <v>0</v>
      </c>
      <c r="D14" s="34">
        <v>0</v>
      </c>
      <c r="E14" s="34"/>
      <c r="F14" s="34">
        <v>0</v>
      </c>
      <c r="G14" s="34">
        <v>0</v>
      </c>
      <c r="H14" s="34">
        <v>0</v>
      </c>
      <c r="I14" s="34"/>
      <c r="J14" s="34">
        <v>0</v>
      </c>
      <c r="K14" s="34">
        <v>0</v>
      </c>
      <c r="L14" s="34">
        <v>0</v>
      </c>
      <c r="M14" s="34"/>
      <c r="N14" s="34">
        <v>0</v>
      </c>
      <c r="O14" s="34">
        <v>0</v>
      </c>
      <c r="P14" s="34">
        <v>0</v>
      </c>
      <c r="Q14" s="34"/>
      <c r="R14" s="34">
        <v>0</v>
      </c>
      <c r="S14" s="34">
        <v>0</v>
      </c>
      <c r="T14" s="34">
        <v>0</v>
      </c>
      <c r="U14" s="34"/>
      <c r="V14" s="34">
        <v>0</v>
      </c>
      <c r="W14" s="34">
        <v>0</v>
      </c>
      <c r="X14" s="34">
        <v>0</v>
      </c>
      <c r="Y14" s="34"/>
      <c r="Z14" s="34">
        <v>0</v>
      </c>
      <c r="AA14" s="34">
        <v>0</v>
      </c>
      <c r="AB14" s="34">
        <v>0</v>
      </c>
    </row>
    <row r="15" spans="1:31" s="54" customFormat="1" ht="15" hidden="1" customHeight="1" x14ac:dyDescent="0.25">
      <c r="A15" s="54" t="s">
        <v>50</v>
      </c>
      <c r="B15" s="34">
        <v>0</v>
      </c>
      <c r="C15" s="34">
        <v>0</v>
      </c>
      <c r="D15" s="34">
        <v>0</v>
      </c>
      <c r="E15" s="34"/>
      <c r="F15" s="34">
        <v>0</v>
      </c>
      <c r="G15" s="34">
        <v>0</v>
      </c>
      <c r="H15" s="34">
        <v>0</v>
      </c>
      <c r="I15" s="34"/>
      <c r="J15" s="34">
        <v>0</v>
      </c>
      <c r="K15" s="34">
        <v>0</v>
      </c>
      <c r="L15" s="34">
        <v>0</v>
      </c>
      <c r="M15" s="34"/>
      <c r="N15" s="34">
        <v>0</v>
      </c>
      <c r="O15" s="34">
        <v>0</v>
      </c>
      <c r="P15" s="34">
        <v>0</v>
      </c>
      <c r="Q15" s="34"/>
      <c r="R15" s="34">
        <v>0</v>
      </c>
      <c r="S15" s="34">
        <v>0</v>
      </c>
      <c r="T15" s="34">
        <v>0</v>
      </c>
      <c r="U15" s="34"/>
      <c r="V15" s="34">
        <v>0</v>
      </c>
      <c r="W15" s="34">
        <v>0</v>
      </c>
      <c r="X15" s="34">
        <v>0</v>
      </c>
      <c r="Y15" s="34"/>
      <c r="Z15" s="34">
        <v>0</v>
      </c>
      <c r="AA15" s="34">
        <v>0</v>
      </c>
      <c r="AB15" s="34">
        <v>0</v>
      </c>
    </row>
    <row r="16" spans="1:31" s="54" customFormat="1" ht="15" hidden="1" customHeight="1" x14ac:dyDescent="0.25">
      <c r="A16" s="54" t="s">
        <v>51</v>
      </c>
      <c r="B16" s="34">
        <v>0</v>
      </c>
      <c r="C16" s="34">
        <v>0</v>
      </c>
      <c r="D16" s="34">
        <v>0</v>
      </c>
      <c r="E16" s="34"/>
      <c r="F16" s="34">
        <v>0</v>
      </c>
      <c r="G16" s="34">
        <v>0</v>
      </c>
      <c r="H16" s="34">
        <v>0</v>
      </c>
      <c r="I16" s="34"/>
      <c r="J16" s="34">
        <v>0</v>
      </c>
      <c r="K16" s="34">
        <v>0</v>
      </c>
      <c r="L16" s="34">
        <v>0</v>
      </c>
      <c r="M16" s="34"/>
      <c r="N16" s="34">
        <v>0</v>
      </c>
      <c r="O16" s="34">
        <v>0</v>
      </c>
      <c r="P16" s="34">
        <v>0</v>
      </c>
      <c r="Q16" s="34"/>
      <c r="R16" s="34">
        <v>0</v>
      </c>
      <c r="S16" s="34">
        <v>0</v>
      </c>
      <c r="T16" s="34">
        <v>0</v>
      </c>
      <c r="U16" s="34"/>
      <c r="V16" s="34">
        <v>0</v>
      </c>
      <c r="W16" s="34">
        <v>0</v>
      </c>
      <c r="X16" s="34">
        <v>0</v>
      </c>
      <c r="Y16" s="34"/>
      <c r="Z16" s="34">
        <v>0</v>
      </c>
      <c r="AA16" s="34">
        <v>0</v>
      </c>
      <c r="AB16" s="34">
        <v>0</v>
      </c>
    </row>
    <row r="17" spans="1:28" s="54" customFormat="1" ht="15" hidden="1" customHeight="1" x14ac:dyDescent="0.25">
      <c r="A17" s="54" t="s">
        <v>52</v>
      </c>
      <c r="B17" s="34">
        <v>0</v>
      </c>
      <c r="C17" s="34">
        <v>0</v>
      </c>
      <c r="D17" s="34">
        <v>0</v>
      </c>
      <c r="E17" s="34"/>
      <c r="F17" s="34">
        <v>0</v>
      </c>
      <c r="G17" s="34">
        <v>0</v>
      </c>
      <c r="H17" s="34">
        <v>0</v>
      </c>
      <c r="I17" s="34"/>
      <c r="J17" s="34">
        <v>0</v>
      </c>
      <c r="K17" s="34">
        <v>0</v>
      </c>
      <c r="L17" s="34">
        <v>0</v>
      </c>
      <c r="M17" s="34"/>
      <c r="N17" s="34">
        <v>0</v>
      </c>
      <c r="O17" s="34">
        <v>0</v>
      </c>
      <c r="P17" s="34">
        <v>0</v>
      </c>
      <c r="Q17" s="34"/>
      <c r="R17" s="34">
        <v>0</v>
      </c>
      <c r="S17" s="34">
        <v>0</v>
      </c>
      <c r="T17" s="34">
        <v>0</v>
      </c>
      <c r="U17" s="34"/>
      <c r="V17" s="34">
        <v>0</v>
      </c>
      <c r="W17" s="34">
        <v>0</v>
      </c>
      <c r="X17" s="34">
        <v>0</v>
      </c>
      <c r="Y17" s="34"/>
      <c r="Z17" s="34">
        <v>0</v>
      </c>
      <c r="AA17" s="34">
        <v>0</v>
      </c>
      <c r="AB17" s="34">
        <v>0</v>
      </c>
    </row>
    <row r="18" spans="1:28" s="54" customFormat="1" ht="15" hidden="1" customHeight="1" x14ac:dyDescent="0.25">
      <c r="A18" s="54" t="s">
        <v>53</v>
      </c>
      <c r="B18" s="34">
        <v>0</v>
      </c>
      <c r="C18" s="34">
        <v>0</v>
      </c>
      <c r="D18" s="34">
        <v>0</v>
      </c>
      <c r="E18" s="34"/>
      <c r="F18" s="34">
        <v>0</v>
      </c>
      <c r="G18" s="34">
        <v>0</v>
      </c>
      <c r="H18" s="34">
        <v>0</v>
      </c>
      <c r="I18" s="34"/>
      <c r="J18" s="34">
        <v>0</v>
      </c>
      <c r="K18" s="34">
        <v>0</v>
      </c>
      <c r="L18" s="34">
        <v>0</v>
      </c>
      <c r="M18" s="34"/>
      <c r="N18" s="34">
        <v>0</v>
      </c>
      <c r="O18" s="34">
        <v>0</v>
      </c>
      <c r="P18" s="34">
        <v>0</v>
      </c>
      <c r="Q18" s="34"/>
      <c r="R18" s="34">
        <v>0</v>
      </c>
      <c r="S18" s="34">
        <v>0</v>
      </c>
      <c r="T18" s="34">
        <v>0</v>
      </c>
      <c r="U18" s="34"/>
      <c r="V18" s="34">
        <v>0</v>
      </c>
      <c r="W18" s="34">
        <v>0</v>
      </c>
      <c r="X18" s="34">
        <v>0</v>
      </c>
      <c r="Y18" s="34"/>
      <c r="Z18" s="34">
        <v>0</v>
      </c>
      <c r="AA18" s="34">
        <v>0</v>
      </c>
      <c r="AB18" s="34">
        <v>0</v>
      </c>
    </row>
    <row r="19" spans="1:28" s="54" customFormat="1" ht="15" hidden="1" customHeight="1" x14ac:dyDescent="0.25">
      <c r="A19" s="54" t="s">
        <v>54</v>
      </c>
      <c r="B19" s="34">
        <v>0</v>
      </c>
      <c r="C19" s="34">
        <v>0</v>
      </c>
      <c r="D19" s="34">
        <v>0</v>
      </c>
      <c r="E19" s="34"/>
      <c r="F19" s="34">
        <v>0</v>
      </c>
      <c r="G19" s="34">
        <v>0</v>
      </c>
      <c r="H19" s="34">
        <v>0</v>
      </c>
      <c r="I19" s="34"/>
      <c r="J19" s="34">
        <v>0</v>
      </c>
      <c r="K19" s="34">
        <v>0</v>
      </c>
      <c r="L19" s="34">
        <v>0</v>
      </c>
      <c r="M19" s="34"/>
      <c r="N19" s="34">
        <v>0</v>
      </c>
      <c r="O19" s="34">
        <v>0</v>
      </c>
      <c r="P19" s="34">
        <v>0</v>
      </c>
      <c r="Q19" s="34"/>
      <c r="R19" s="34">
        <v>0</v>
      </c>
      <c r="S19" s="34">
        <v>0</v>
      </c>
      <c r="T19" s="34">
        <v>0</v>
      </c>
      <c r="U19" s="34"/>
      <c r="V19" s="34">
        <v>0</v>
      </c>
      <c r="W19" s="34">
        <v>0</v>
      </c>
      <c r="X19" s="34">
        <v>0</v>
      </c>
      <c r="Y19" s="34"/>
      <c r="Z19" s="34">
        <v>0</v>
      </c>
      <c r="AA19" s="34">
        <v>0</v>
      </c>
      <c r="AB19" s="34">
        <v>0</v>
      </c>
    </row>
    <row r="20" spans="1:28" s="54" customFormat="1" ht="15" hidden="1" customHeight="1" x14ac:dyDescent="0.25">
      <c r="A20" s="54" t="s">
        <v>55</v>
      </c>
      <c r="B20" s="34">
        <v>0</v>
      </c>
      <c r="C20" s="34">
        <v>0</v>
      </c>
      <c r="D20" s="34">
        <v>0</v>
      </c>
      <c r="E20" s="34"/>
      <c r="F20" s="34">
        <v>0</v>
      </c>
      <c r="G20" s="34">
        <v>0</v>
      </c>
      <c r="H20" s="34">
        <v>0</v>
      </c>
      <c r="I20" s="34"/>
      <c r="J20" s="34">
        <v>0</v>
      </c>
      <c r="K20" s="34">
        <v>0</v>
      </c>
      <c r="L20" s="34">
        <v>0</v>
      </c>
      <c r="M20" s="34"/>
      <c r="N20" s="34">
        <v>0</v>
      </c>
      <c r="O20" s="34">
        <v>0</v>
      </c>
      <c r="P20" s="34">
        <v>0</v>
      </c>
      <c r="Q20" s="34"/>
      <c r="R20" s="34">
        <v>0</v>
      </c>
      <c r="S20" s="34">
        <v>0</v>
      </c>
      <c r="T20" s="34">
        <v>0</v>
      </c>
      <c r="U20" s="34"/>
      <c r="V20" s="34">
        <v>0</v>
      </c>
      <c r="W20" s="34">
        <v>0</v>
      </c>
      <c r="X20" s="34">
        <v>0</v>
      </c>
      <c r="Y20" s="34"/>
      <c r="Z20" s="34">
        <v>0</v>
      </c>
      <c r="AA20" s="34">
        <v>0</v>
      </c>
      <c r="AB20" s="34">
        <v>0</v>
      </c>
    </row>
    <row r="21" spans="1:28" s="54" customFormat="1" ht="15" hidden="1" customHeight="1" x14ac:dyDescent="0.25">
      <c r="A21" s="54" t="s">
        <v>56</v>
      </c>
      <c r="B21" s="34">
        <v>0</v>
      </c>
      <c r="C21" s="34">
        <v>0</v>
      </c>
      <c r="D21" s="34">
        <v>0</v>
      </c>
      <c r="E21" s="34"/>
      <c r="F21" s="34">
        <v>0</v>
      </c>
      <c r="G21" s="34">
        <v>0</v>
      </c>
      <c r="H21" s="34">
        <v>0</v>
      </c>
      <c r="I21" s="34"/>
      <c r="J21" s="34">
        <v>0</v>
      </c>
      <c r="K21" s="34">
        <v>0</v>
      </c>
      <c r="L21" s="34">
        <v>0</v>
      </c>
      <c r="M21" s="34"/>
      <c r="N21" s="34">
        <v>0</v>
      </c>
      <c r="O21" s="34">
        <v>0</v>
      </c>
      <c r="P21" s="34">
        <v>0</v>
      </c>
      <c r="Q21" s="34"/>
      <c r="R21" s="34">
        <v>0</v>
      </c>
      <c r="S21" s="34">
        <v>0</v>
      </c>
      <c r="T21" s="34">
        <v>0</v>
      </c>
      <c r="U21" s="34"/>
      <c r="V21" s="34">
        <v>0</v>
      </c>
      <c r="W21" s="34">
        <v>0</v>
      </c>
      <c r="X21" s="34">
        <v>0</v>
      </c>
      <c r="Y21" s="34"/>
      <c r="Z21" s="34">
        <v>0</v>
      </c>
      <c r="AA21" s="34">
        <v>0</v>
      </c>
      <c r="AB21" s="34">
        <v>0</v>
      </c>
    </row>
    <row r="22" spans="1:28" s="54" customFormat="1" ht="15" hidden="1" customHeight="1" x14ac:dyDescent="0.25">
      <c r="A22" s="54" t="s">
        <v>57</v>
      </c>
      <c r="B22" s="34">
        <v>0</v>
      </c>
      <c r="C22" s="34">
        <v>0</v>
      </c>
      <c r="D22" s="34">
        <v>0</v>
      </c>
      <c r="E22" s="34"/>
      <c r="F22" s="34">
        <v>0</v>
      </c>
      <c r="G22" s="34">
        <v>0</v>
      </c>
      <c r="H22" s="34">
        <v>0</v>
      </c>
      <c r="I22" s="34"/>
      <c r="J22" s="34">
        <v>0</v>
      </c>
      <c r="K22" s="34">
        <v>0</v>
      </c>
      <c r="L22" s="34">
        <v>0</v>
      </c>
      <c r="M22" s="34"/>
      <c r="N22" s="34">
        <v>0</v>
      </c>
      <c r="O22" s="34">
        <v>0</v>
      </c>
      <c r="P22" s="34">
        <v>0</v>
      </c>
      <c r="Q22" s="34"/>
      <c r="R22" s="34">
        <v>0</v>
      </c>
      <c r="S22" s="34">
        <v>0</v>
      </c>
      <c r="T22" s="34">
        <v>0</v>
      </c>
      <c r="U22" s="34"/>
      <c r="V22" s="34">
        <v>0</v>
      </c>
      <c r="W22" s="34">
        <v>0</v>
      </c>
      <c r="X22" s="34">
        <v>0</v>
      </c>
      <c r="Y22" s="34"/>
      <c r="Z22" s="34">
        <v>0</v>
      </c>
      <c r="AA22" s="34">
        <v>0</v>
      </c>
      <c r="AB22" s="34">
        <v>0</v>
      </c>
    </row>
    <row r="23" spans="1:28" s="54" customFormat="1" ht="15" customHeight="1" x14ac:dyDescent="0.25">
      <c r="A23" s="79" t="s">
        <v>58</v>
      </c>
      <c r="B23" s="34">
        <v>29</v>
      </c>
      <c r="C23" s="34">
        <v>12</v>
      </c>
      <c r="D23" s="34">
        <v>17</v>
      </c>
      <c r="E23" s="34"/>
      <c r="F23" s="34">
        <v>7</v>
      </c>
      <c r="G23" s="34">
        <v>4</v>
      </c>
      <c r="H23" s="34">
        <v>3</v>
      </c>
      <c r="I23" s="34"/>
      <c r="J23" s="34">
        <v>3</v>
      </c>
      <c r="K23" s="34">
        <v>0</v>
      </c>
      <c r="L23" s="34">
        <v>3</v>
      </c>
      <c r="M23" s="34"/>
      <c r="N23" s="34">
        <v>4</v>
      </c>
      <c r="O23" s="34">
        <v>2</v>
      </c>
      <c r="P23" s="34">
        <v>2</v>
      </c>
      <c r="Q23" s="34"/>
      <c r="R23" s="34">
        <v>15</v>
      </c>
      <c r="S23" s="34">
        <v>6</v>
      </c>
      <c r="T23" s="34">
        <v>9</v>
      </c>
      <c r="U23" s="34"/>
      <c r="V23" s="34">
        <v>0</v>
      </c>
      <c r="W23" s="34">
        <v>0</v>
      </c>
      <c r="X23" s="34">
        <v>0</v>
      </c>
      <c r="Y23" s="34"/>
      <c r="Z23" s="34">
        <v>0</v>
      </c>
      <c r="AA23" s="34">
        <v>0</v>
      </c>
      <c r="AB23" s="34">
        <v>0</v>
      </c>
    </row>
    <row r="24" spans="1:28" s="54" customFormat="1" ht="15" hidden="1" customHeight="1" x14ac:dyDescent="0.25">
      <c r="A24" s="54" t="s">
        <v>59</v>
      </c>
      <c r="B24" s="34">
        <v>0</v>
      </c>
      <c r="C24" s="34">
        <v>0</v>
      </c>
      <c r="D24" s="34">
        <v>0</v>
      </c>
      <c r="E24" s="34"/>
      <c r="F24" s="34">
        <v>0</v>
      </c>
      <c r="G24" s="34">
        <v>0</v>
      </c>
      <c r="H24" s="34">
        <v>0</v>
      </c>
      <c r="I24" s="34"/>
      <c r="J24" s="34">
        <v>0</v>
      </c>
      <c r="K24" s="34">
        <v>0</v>
      </c>
      <c r="L24" s="34">
        <v>0</v>
      </c>
      <c r="M24" s="34"/>
      <c r="N24" s="34">
        <v>0</v>
      </c>
      <c r="O24" s="34">
        <v>0</v>
      </c>
      <c r="P24" s="34">
        <v>0</v>
      </c>
      <c r="Q24" s="34"/>
      <c r="R24" s="34">
        <v>0</v>
      </c>
      <c r="S24" s="34">
        <v>0</v>
      </c>
      <c r="T24" s="34">
        <v>0</v>
      </c>
      <c r="U24" s="34"/>
      <c r="V24" s="34">
        <v>0</v>
      </c>
      <c r="W24" s="34">
        <v>0</v>
      </c>
      <c r="X24" s="34">
        <v>0</v>
      </c>
      <c r="Y24" s="34"/>
      <c r="Z24" s="34">
        <v>0</v>
      </c>
      <c r="AA24" s="34">
        <v>0</v>
      </c>
      <c r="AB24" s="34">
        <v>0</v>
      </c>
    </row>
    <row r="25" spans="1:28" s="54" customFormat="1" ht="15" hidden="1" customHeight="1" x14ac:dyDescent="0.25">
      <c r="A25" s="54" t="s">
        <v>60</v>
      </c>
      <c r="B25" s="34">
        <v>0</v>
      </c>
      <c r="C25" s="34">
        <v>0</v>
      </c>
      <c r="D25" s="34">
        <v>0</v>
      </c>
      <c r="E25" s="34"/>
      <c r="F25" s="34">
        <v>0</v>
      </c>
      <c r="G25" s="34">
        <v>0</v>
      </c>
      <c r="H25" s="34">
        <v>0</v>
      </c>
      <c r="I25" s="34"/>
      <c r="J25" s="34">
        <v>0</v>
      </c>
      <c r="K25" s="34">
        <v>0</v>
      </c>
      <c r="L25" s="34">
        <v>0</v>
      </c>
      <c r="M25" s="34"/>
      <c r="N25" s="34">
        <v>0</v>
      </c>
      <c r="O25" s="34">
        <v>0</v>
      </c>
      <c r="P25" s="34">
        <v>0</v>
      </c>
      <c r="Q25" s="34"/>
      <c r="R25" s="34">
        <v>0</v>
      </c>
      <c r="S25" s="34">
        <v>0</v>
      </c>
      <c r="T25" s="34">
        <v>0</v>
      </c>
      <c r="U25" s="34"/>
      <c r="V25" s="34">
        <v>0</v>
      </c>
      <c r="W25" s="34">
        <v>0</v>
      </c>
      <c r="X25" s="34">
        <v>0</v>
      </c>
      <c r="Y25" s="34"/>
      <c r="Z25" s="34">
        <v>0</v>
      </c>
      <c r="AA25" s="34">
        <v>0</v>
      </c>
      <c r="AB25" s="34">
        <v>0</v>
      </c>
    </row>
    <row r="26" spans="1:28" s="54" customFormat="1" ht="15" hidden="1" customHeight="1" x14ac:dyDescent="0.25">
      <c r="A26" s="54" t="s">
        <v>61</v>
      </c>
      <c r="B26" s="34">
        <v>0</v>
      </c>
      <c r="C26" s="34">
        <v>0</v>
      </c>
      <c r="D26" s="34">
        <v>0</v>
      </c>
      <c r="E26" s="34"/>
      <c r="F26" s="34">
        <v>0</v>
      </c>
      <c r="G26" s="34">
        <v>0</v>
      </c>
      <c r="H26" s="34">
        <v>0</v>
      </c>
      <c r="I26" s="34"/>
      <c r="J26" s="34">
        <v>0</v>
      </c>
      <c r="K26" s="34">
        <v>0</v>
      </c>
      <c r="L26" s="34">
        <v>0</v>
      </c>
      <c r="M26" s="34"/>
      <c r="N26" s="34">
        <v>0</v>
      </c>
      <c r="O26" s="34">
        <v>0</v>
      </c>
      <c r="P26" s="34">
        <v>0</v>
      </c>
      <c r="Q26" s="34"/>
      <c r="R26" s="34">
        <v>0</v>
      </c>
      <c r="S26" s="34">
        <v>0</v>
      </c>
      <c r="T26" s="34">
        <v>0</v>
      </c>
      <c r="U26" s="34"/>
      <c r="V26" s="34">
        <v>0</v>
      </c>
      <c r="W26" s="34">
        <v>0</v>
      </c>
      <c r="X26" s="34">
        <v>0</v>
      </c>
      <c r="Y26" s="34"/>
      <c r="Z26" s="34">
        <v>0</v>
      </c>
      <c r="AA26" s="34">
        <v>0</v>
      </c>
      <c r="AB26" s="34">
        <v>0</v>
      </c>
    </row>
    <row r="27" spans="1:28" s="54" customFormat="1" ht="15" hidden="1" customHeight="1" x14ac:dyDescent="0.25">
      <c r="A27" s="54" t="s">
        <v>62</v>
      </c>
      <c r="B27" s="34">
        <v>0</v>
      </c>
      <c r="C27" s="34">
        <v>0</v>
      </c>
      <c r="D27" s="34">
        <v>0</v>
      </c>
      <c r="E27" s="34"/>
      <c r="F27" s="34">
        <v>0</v>
      </c>
      <c r="G27" s="34">
        <v>0</v>
      </c>
      <c r="H27" s="34">
        <v>0</v>
      </c>
      <c r="I27" s="34"/>
      <c r="J27" s="34">
        <v>0</v>
      </c>
      <c r="K27" s="34">
        <v>0</v>
      </c>
      <c r="L27" s="34">
        <v>0</v>
      </c>
      <c r="M27" s="34"/>
      <c r="N27" s="34">
        <v>0</v>
      </c>
      <c r="O27" s="34">
        <v>0</v>
      </c>
      <c r="P27" s="34">
        <v>0</v>
      </c>
      <c r="Q27" s="34"/>
      <c r="R27" s="34">
        <v>0</v>
      </c>
      <c r="S27" s="34">
        <v>0</v>
      </c>
      <c r="T27" s="34">
        <v>0</v>
      </c>
      <c r="U27" s="34"/>
      <c r="V27" s="34">
        <v>0</v>
      </c>
      <c r="W27" s="34">
        <v>0</v>
      </c>
      <c r="X27" s="34">
        <v>0</v>
      </c>
      <c r="Y27" s="34"/>
      <c r="Z27" s="34">
        <v>0</v>
      </c>
      <c r="AA27" s="34">
        <v>0</v>
      </c>
      <c r="AB27" s="34">
        <v>0</v>
      </c>
    </row>
    <row r="28" spans="1:28" s="54" customFormat="1" ht="15" hidden="1" customHeight="1" x14ac:dyDescent="0.25">
      <c r="A28" s="54" t="s">
        <v>63</v>
      </c>
      <c r="B28" s="34">
        <v>0</v>
      </c>
      <c r="C28" s="34">
        <v>0</v>
      </c>
      <c r="D28" s="34">
        <v>0</v>
      </c>
      <c r="E28" s="34"/>
      <c r="F28" s="34">
        <v>0</v>
      </c>
      <c r="G28" s="34">
        <v>0</v>
      </c>
      <c r="H28" s="34">
        <v>0</v>
      </c>
      <c r="I28" s="34"/>
      <c r="J28" s="34">
        <v>0</v>
      </c>
      <c r="K28" s="34">
        <v>0</v>
      </c>
      <c r="L28" s="34">
        <v>0</v>
      </c>
      <c r="M28" s="34"/>
      <c r="N28" s="34">
        <v>0</v>
      </c>
      <c r="O28" s="34">
        <v>0</v>
      </c>
      <c r="P28" s="34">
        <v>0</v>
      </c>
      <c r="Q28" s="34"/>
      <c r="R28" s="34">
        <v>0</v>
      </c>
      <c r="S28" s="34">
        <v>0</v>
      </c>
      <c r="T28" s="34">
        <v>0</v>
      </c>
      <c r="U28" s="34"/>
      <c r="V28" s="34">
        <v>0</v>
      </c>
      <c r="W28" s="34">
        <v>0</v>
      </c>
      <c r="X28" s="34">
        <v>0</v>
      </c>
      <c r="Y28" s="34"/>
      <c r="Z28" s="34">
        <v>0</v>
      </c>
      <c r="AA28" s="34">
        <v>0</v>
      </c>
      <c r="AB28" s="34">
        <v>0</v>
      </c>
    </row>
    <row r="29" spans="1:28" s="54" customFormat="1" ht="15" hidden="1" customHeight="1" x14ac:dyDescent="0.25">
      <c r="A29" s="54" t="s">
        <v>64</v>
      </c>
      <c r="B29" s="34">
        <v>0</v>
      </c>
      <c r="C29" s="34">
        <v>0</v>
      </c>
      <c r="D29" s="34">
        <v>0</v>
      </c>
      <c r="E29" s="34"/>
      <c r="F29" s="34">
        <v>0</v>
      </c>
      <c r="G29" s="34">
        <v>0</v>
      </c>
      <c r="H29" s="34">
        <v>0</v>
      </c>
      <c r="I29" s="34"/>
      <c r="J29" s="34">
        <v>0</v>
      </c>
      <c r="K29" s="34">
        <v>0</v>
      </c>
      <c r="L29" s="34">
        <v>0</v>
      </c>
      <c r="M29" s="34"/>
      <c r="N29" s="34">
        <v>0</v>
      </c>
      <c r="O29" s="34">
        <v>0</v>
      </c>
      <c r="P29" s="34">
        <v>0</v>
      </c>
      <c r="Q29" s="34"/>
      <c r="R29" s="34">
        <v>0</v>
      </c>
      <c r="S29" s="34">
        <v>0</v>
      </c>
      <c r="T29" s="34">
        <v>0</v>
      </c>
      <c r="U29" s="34"/>
      <c r="V29" s="34">
        <v>0</v>
      </c>
      <c r="W29" s="34">
        <v>0</v>
      </c>
      <c r="X29" s="34">
        <v>0</v>
      </c>
      <c r="Y29" s="34"/>
      <c r="Z29" s="34">
        <v>0</v>
      </c>
      <c r="AA29" s="34">
        <v>0</v>
      </c>
      <c r="AB29" s="34">
        <v>0</v>
      </c>
    </row>
    <row r="30" spans="1:28" s="54" customFormat="1" ht="15" hidden="1" customHeight="1" x14ac:dyDescent="0.25">
      <c r="A30" s="54" t="s">
        <v>65</v>
      </c>
      <c r="B30" s="34">
        <v>0</v>
      </c>
      <c r="C30" s="34">
        <v>0</v>
      </c>
      <c r="D30" s="34">
        <v>0</v>
      </c>
      <c r="E30" s="34"/>
      <c r="F30" s="34">
        <v>0</v>
      </c>
      <c r="G30" s="34">
        <v>0</v>
      </c>
      <c r="H30" s="34">
        <v>0</v>
      </c>
      <c r="I30" s="34"/>
      <c r="J30" s="34">
        <v>0</v>
      </c>
      <c r="K30" s="34">
        <v>0</v>
      </c>
      <c r="L30" s="34">
        <v>0</v>
      </c>
      <c r="M30" s="34"/>
      <c r="N30" s="34">
        <v>0</v>
      </c>
      <c r="O30" s="34">
        <v>0</v>
      </c>
      <c r="P30" s="34">
        <v>0</v>
      </c>
      <c r="Q30" s="34"/>
      <c r="R30" s="34">
        <v>0</v>
      </c>
      <c r="S30" s="34">
        <v>0</v>
      </c>
      <c r="T30" s="34">
        <v>0</v>
      </c>
      <c r="U30" s="34"/>
      <c r="V30" s="34">
        <v>0</v>
      </c>
      <c r="W30" s="34">
        <v>0</v>
      </c>
      <c r="X30" s="34">
        <v>0</v>
      </c>
      <c r="Y30" s="34"/>
      <c r="Z30" s="34">
        <v>0</v>
      </c>
      <c r="AA30" s="34">
        <v>0</v>
      </c>
      <c r="AB30" s="34">
        <v>0</v>
      </c>
    </row>
    <row r="31" spans="1:28" s="54" customFormat="1" ht="15" hidden="1" customHeight="1" x14ac:dyDescent="0.25">
      <c r="A31" s="54" t="s">
        <v>66</v>
      </c>
      <c r="B31" s="34">
        <v>0</v>
      </c>
      <c r="C31" s="34">
        <v>0</v>
      </c>
      <c r="D31" s="34">
        <v>0</v>
      </c>
      <c r="E31" s="34"/>
      <c r="F31" s="34">
        <v>0</v>
      </c>
      <c r="G31" s="34">
        <v>0</v>
      </c>
      <c r="H31" s="34">
        <v>0</v>
      </c>
      <c r="I31" s="34"/>
      <c r="J31" s="34">
        <v>0</v>
      </c>
      <c r="K31" s="34">
        <v>0</v>
      </c>
      <c r="L31" s="34">
        <v>0</v>
      </c>
      <c r="M31" s="34"/>
      <c r="N31" s="34">
        <v>0</v>
      </c>
      <c r="O31" s="34">
        <v>0</v>
      </c>
      <c r="P31" s="34">
        <v>0</v>
      </c>
      <c r="Q31" s="34"/>
      <c r="R31" s="34">
        <v>0</v>
      </c>
      <c r="S31" s="34">
        <v>0</v>
      </c>
      <c r="T31" s="34">
        <v>0</v>
      </c>
      <c r="U31" s="34"/>
      <c r="V31" s="34">
        <v>0</v>
      </c>
      <c r="W31" s="34">
        <v>0</v>
      </c>
      <c r="X31" s="34">
        <v>0</v>
      </c>
      <c r="Y31" s="34"/>
      <c r="Z31" s="34">
        <v>0</v>
      </c>
      <c r="AA31" s="34">
        <v>0</v>
      </c>
      <c r="AB31" s="34">
        <v>0</v>
      </c>
    </row>
    <row r="32" spans="1:28" s="54" customFormat="1" ht="15" hidden="1" customHeight="1" x14ac:dyDescent="0.25">
      <c r="A32" s="54" t="s">
        <v>67</v>
      </c>
      <c r="B32" s="34">
        <v>0</v>
      </c>
      <c r="C32" s="34">
        <v>0</v>
      </c>
      <c r="D32" s="34">
        <v>0</v>
      </c>
      <c r="E32" s="34"/>
      <c r="F32" s="34">
        <v>0</v>
      </c>
      <c r="G32" s="34">
        <v>0</v>
      </c>
      <c r="H32" s="34">
        <v>0</v>
      </c>
      <c r="I32" s="34"/>
      <c r="J32" s="34">
        <v>0</v>
      </c>
      <c r="K32" s="34">
        <v>0</v>
      </c>
      <c r="L32" s="34">
        <v>0</v>
      </c>
      <c r="M32" s="34"/>
      <c r="N32" s="34">
        <v>0</v>
      </c>
      <c r="O32" s="34">
        <v>0</v>
      </c>
      <c r="P32" s="34">
        <v>0</v>
      </c>
      <c r="Q32" s="34"/>
      <c r="R32" s="34">
        <v>0</v>
      </c>
      <c r="S32" s="34">
        <v>0</v>
      </c>
      <c r="T32" s="34">
        <v>0</v>
      </c>
      <c r="U32" s="34"/>
      <c r="V32" s="34">
        <v>0</v>
      </c>
      <c r="W32" s="34">
        <v>0</v>
      </c>
      <c r="X32" s="34">
        <v>0</v>
      </c>
      <c r="Y32" s="34"/>
      <c r="Z32" s="34">
        <v>0</v>
      </c>
      <c r="AA32" s="34">
        <v>0</v>
      </c>
      <c r="AB32" s="34">
        <v>0</v>
      </c>
    </row>
    <row r="33" spans="1:28" s="54" customFormat="1" ht="15" hidden="1" customHeight="1" x14ac:dyDescent="0.25">
      <c r="A33" s="54" t="s">
        <v>68</v>
      </c>
      <c r="B33" s="34">
        <v>0</v>
      </c>
      <c r="C33" s="34">
        <v>0</v>
      </c>
      <c r="D33" s="34">
        <v>0</v>
      </c>
      <c r="E33" s="34"/>
      <c r="F33" s="34">
        <v>0</v>
      </c>
      <c r="G33" s="34">
        <v>0</v>
      </c>
      <c r="H33" s="34">
        <v>0</v>
      </c>
      <c r="I33" s="34"/>
      <c r="J33" s="34">
        <v>0</v>
      </c>
      <c r="K33" s="34">
        <v>0</v>
      </c>
      <c r="L33" s="34">
        <v>0</v>
      </c>
      <c r="M33" s="34"/>
      <c r="N33" s="34">
        <v>0</v>
      </c>
      <c r="O33" s="34">
        <v>0</v>
      </c>
      <c r="P33" s="34">
        <v>0</v>
      </c>
      <c r="Q33" s="34"/>
      <c r="R33" s="34">
        <v>0</v>
      </c>
      <c r="S33" s="34">
        <v>0</v>
      </c>
      <c r="T33" s="34">
        <v>0</v>
      </c>
      <c r="U33" s="34"/>
      <c r="V33" s="34">
        <v>0</v>
      </c>
      <c r="W33" s="34">
        <v>0</v>
      </c>
      <c r="X33" s="34">
        <v>0</v>
      </c>
      <c r="Y33" s="34"/>
      <c r="Z33" s="34">
        <v>0</v>
      </c>
      <c r="AA33" s="34">
        <v>0</v>
      </c>
      <c r="AB33" s="34">
        <v>0</v>
      </c>
    </row>
    <row r="34" spans="1:28" s="54" customFormat="1" ht="15" hidden="1" customHeight="1" x14ac:dyDescent="0.25">
      <c r="A34" s="54" t="s">
        <v>479</v>
      </c>
      <c r="B34" s="34">
        <v>0</v>
      </c>
      <c r="C34" s="34">
        <v>0</v>
      </c>
      <c r="D34" s="34">
        <v>0</v>
      </c>
      <c r="E34" s="34"/>
      <c r="F34" s="34">
        <v>0</v>
      </c>
      <c r="G34" s="34">
        <v>0</v>
      </c>
      <c r="H34" s="34">
        <v>0</v>
      </c>
      <c r="I34" s="34"/>
      <c r="J34" s="34">
        <v>0</v>
      </c>
      <c r="K34" s="34">
        <v>0</v>
      </c>
      <c r="L34" s="34">
        <v>0</v>
      </c>
      <c r="M34" s="34"/>
      <c r="N34" s="34">
        <v>0</v>
      </c>
      <c r="O34" s="34">
        <v>0</v>
      </c>
      <c r="P34" s="34">
        <v>0</v>
      </c>
      <c r="Q34" s="34"/>
      <c r="R34" s="34">
        <v>0</v>
      </c>
      <c r="S34" s="34">
        <v>0</v>
      </c>
      <c r="T34" s="34">
        <v>0</v>
      </c>
      <c r="U34" s="34"/>
      <c r="V34" s="34">
        <v>0</v>
      </c>
      <c r="W34" s="34">
        <v>0</v>
      </c>
      <c r="X34" s="34">
        <v>0</v>
      </c>
      <c r="Y34" s="34"/>
      <c r="Z34" s="34">
        <v>0</v>
      </c>
      <c r="AA34" s="34">
        <v>0</v>
      </c>
      <c r="AB34" s="34">
        <v>0</v>
      </c>
    </row>
    <row r="35" spans="1:28" s="54" customFormat="1" ht="15" hidden="1" customHeight="1" x14ac:dyDescent="0.25">
      <c r="A35" s="54" t="s">
        <v>69</v>
      </c>
      <c r="B35" s="34">
        <v>0</v>
      </c>
      <c r="C35" s="34">
        <v>0</v>
      </c>
      <c r="D35" s="34">
        <v>0</v>
      </c>
      <c r="E35" s="34"/>
      <c r="F35" s="34">
        <v>0</v>
      </c>
      <c r="G35" s="34">
        <v>0</v>
      </c>
      <c r="H35" s="34">
        <v>0</v>
      </c>
      <c r="I35" s="34"/>
      <c r="J35" s="34">
        <v>0</v>
      </c>
      <c r="K35" s="34">
        <v>0</v>
      </c>
      <c r="L35" s="34">
        <v>0</v>
      </c>
      <c r="M35" s="34"/>
      <c r="N35" s="34">
        <v>0</v>
      </c>
      <c r="O35" s="34">
        <v>0</v>
      </c>
      <c r="P35" s="34">
        <v>0</v>
      </c>
      <c r="Q35" s="34"/>
      <c r="R35" s="34">
        <v>0</v>
      </c>
      <c r="S35" s="34">
        <v>0</v>
      </c>
      <c r="T35" s="34">
        <v>0</v>
      </c>
      <c r="U35" s="34"/>
      <c r="V35" s="34">
        <v>0</v>
      </c>
      <c r="W35" s="34">
        <v>0</v>
      </c>
      <c r="X35" s="34">
        <v>0</v>
      </c>
      <c r="Y35" s="34"/>
      <c r="Z35" s="34">
        <v>0</v>
      </c>
      <c r="AA35" s="34">
        <v>0</v>
      </c>
      <c r="AB35" s="34">
        <v>0</v>
      </c>
    </row>
    <row r="36" spans="1:28" s="54" customFormat="1" ht="15" hidden="1" customHeight="1" x14ac:dyDescent="0.25">
      <c r="A36" s="54" t="s">
        <v>70</v>
      </c>
      <c r="B36" s="34">
        <v>0</v>
      </c>
      <c r="C36" s="34">
        <v>0</v>
      </c>
      <c r="D36" s="34">
        <v>0</v>
      </c>
      <c r="E36" s="34"/>
      <c r="F36" s="34">
        <v>0</v>
      </c>
      <c r="G36" s="34">
        <v>0</v>
      </c>
      <c r="H36" s="34">
        <v>0</v>
      </c>
      <c r="I36" s="34"/>
      <c r="J36" s="34">
        <v>0</v>
      </c>
      <c r="K36" s="34">
        <v>0</v>
      </c>
      <c r="L36" s="34">
        <v>0</v>
      </c>
      <c r="M36" s="34"/>
      <c r="N36" s="34">
        <v>0</v>
      </c>
      <c r="O36" s="34">
        <v>0</v>
      </c>
      <c r="P36" s="34">
        <v>0</v>
      </c>
      <c r="Q36" s="34"/>
      <c r="R36" s="34">
        <v>0</v>
      </c>
      <c r="S36" s="34">
        <v>0</v>
      </c>
      <c r="T36" s="34">
        <v>0</v>
      </c>
      <c r="U36" s="34"/>
      <c r="V36" s="34">
        <v>0</v>
      </c>
      <c r="W36" s="34">
        <v>0</v>
      </c>
      <c r="X36" s="34">
        <v>0</v>
      </c>
      <c r="Y36" s="34"/>
      <c r="Z36" s="34">
        <v>0</v>
      </c>
      <c r="AA36" s="34">
        <v>0</v>
      </c>
      <c r="AB36" s="34">
        <v>0</v>
      </c>
    </row>
    <row r="37" spans="1:28" s="54" customFormat="1" ht="15" hidden="1" customHeight="1" thickBot="1" x14ac:dyDescent="0.3">
      <c r="A37" s="54" t="s">
        <v>71</v>
      </c>
      <c r="B37" s="34">
        <v>0</v>
      </c>
      <c r="C37" s="34">
        <v>0</v>
      </c>
      <c r="D37" s="34">
        <v>0</v>
      </c>
      <c r="E37" s="34"/>
      <c r="F37" s="34">
        <v>0</v>
      </c>
      <c r="G37" s="34">
        <v>0</v>
      </c>
      <c r="H37" s="34">
        <v>0</v>
      </c>
      <c r="I37" s="34"/>
      <c r="J37" s="34">
        <v>0</v>
      </c>
      <c r="K37" s="34">
        <v>0</v>
      </c>
      <c r="L37" s="34">
        <v>0</v>
      </c>
      <c r="M37" s="34"/>
      <c r="N37" s="34">
        <v>0</v>
      </c>
      <c r="O37" s="34">
        <v>0</v>
      </c>
      <c r="P37" s="34">
        <v>0</v>
      </c>
      <c r="Q37" s="34"/>
      <c r="R37" s="34">
        <v>0</v>
      </c>
      <c r="S37" s="34">
        <v>0</v>
      </c>
      <c r="T37" s="34">
        <v>0</v>
      </c>
      <c r="U37" s="34"/>
      <c r="V37" s="34">
        <v>0</v>
      </c>
      <c r="W37" s="34">
        <v>0</v>
      </c>
      <c r="X37" s="34">
        <v>0</v>
      </c>
      <c r="Y37" s="34"/>
      <c r="Z37" s="34">
        <v>0</v>
      </c>
      <c r="AA37" s="34">
        <v>0</v>
      </c>
      <c r="AB37" s="34">
        <v>0</v>
      </c>
    </row>
    <row r="38" spans="1:28" s="54" customFormat="1" ht="15" hidden="1" customHeight="1" x14ac:dyDescent="0.25">
      <c r="A38" s="54" t="s">
        <v>72</v>
      </c>
      <c r="B38" s="34">
        <v>0</v>
      </c>
      <c r="C38" s="34">
        <v>0</v>
      </c>
      <c r="D38" s="34">
        <v>0</v>
      </c>
      <c r="E38" s="34"/>
      <c r="F38" s="34">
        <v>0</v>
      </c>
      <c r="G38" s="34">
        <v>0</v>
      </c>
      <c r="H38" s="34">
        <v>0</v>
      </c>
      <c r="I38" s="34"/>
      <c r="J38" s="34">
        <v>0</v>
      </c>
      <c r="K38" s="34">
        <v>0</v>
      </c>
      <c r="L38" s="34">
        <v>0</v>
      </c>
      <c r="M38" s="34"/>
      <c r="N38" s="34">
        <v>0</v>
      </c>
      <c r="O38" s="34">
        <v>0</v>
      </c>
      <c r="P38" s="34">
        <v>0</v>
      </c>
      <c r="Q38" s="34"/>
      <c r="R38" s="34">
        <v>0</v>
      </c>
      <c r="S38" s="34">
        <v>0</v>
      </c>
      <c r="T38" s="34">
        <v>0</v>
      </c>
      <c r="U38" s="34"/>
      <c r="V38" s="34">
        <v>0</v>
      </c>
      <c r="W38" s="34">
        <v>0</v>
      </c>
      <c r="X38" s="34">
        <v>0</v>
      </c>
      <c r="Y38" s="34"/>
      <c r="Z38" s="34">
        <v>0</v>
      </c>
      <c r="AA38" s="34">
        <v>0</v>
      </c>
      <c r="AB38" s="34">
        <v>0</v>
      </c>
    </row>
    <row r="39" spans="1:28" s="54" customFormat="1" ht="15" customHeight="1" x14ac:dyDescent="0.25">
      <c r="A39" s="264" t="s">
        <v>514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</row>
    <row r="40" spans="1:28" s="54" customFormat="1" ht="15" customHeight="1" x14ac:dyDescent="0.25">
      <c r="A40" s="50" t="s">
        <v>8</v>
      </c>
      <c r="B40" s="194">
        <f>+'C48'!B10/'C43'!B9*100</f>
        <v>8.3120992636626541E-3</v>
      </c>
      <c r="C40" s="194">
        <f>+'C48'!C10/'C43'!C9*100</f>
        <v>6.8342189342035569E-3</v>
      </c>
      <c r="D40" s="194">
        <f>+'C48'!D10/'C43'!D9*100</f>
        <v>9.8094655572353463E-3</v>
      </c>
      <c r="E40" s="127"/>
      <c r="F40" s="194">
        <f>+'C48'!F10/'C43'!F9*100</f>
        <v>9.5366548139671128E-3</v>
      </c>
      <c r="G40" s="194">
        <f>+'C48'!G10/'C43'!G9*100</f>
        <v>1.0763104079216447E-2</v>
      </c>
      <c r="H40" s="194">
        <f>+'C48'!H10/'C43'!H9*100</f>
        <v>8.2788310290586968E-3</v>
      </c>
      <c r="I40" s="127"/>
      <c r="J40" s="194">
        <f>+'C48'!J10/'C43'!J9*100</f>
        <v>4.1025079998906E-3</v>
      </c>
      <c r="K40" s="194">
        <f>+'C48'!K10/'C43'!K9*100</f>
        <v>0</v>
      </c>
      <c r="L40" s="194">
        <f>+'C48'!L10/'C43'!L9*100</f>
        <v>8.420579897268925E-3</v>
      </c>
      <c r="M40" s="127"/>
      <c r="N40" s="194">
        <f>+'C48'!N10/'C43'!N9*100</f>
        <v>6.0029414413062402E-3</v>
      </c>
      <c r="O40" s="194">
        <f>+'C48'!O10/'C43'!O9*100</f>
        <v>5.9573454068866912E-3</v>
      </c>
      <c r="P40" s="194">
        <f>+'C48'!P10/'C43'!P9*100</f>
        <v>6.0492408202770555E-3</v>
      </c>
      <c r="Q40" s="127"/>
      <c r="R40" s="194">
        <f>+'C48'!R10/'C43'!R9*100</f>
        <v>2.420916720464816E-2</v>
      </c>
      <c r="S40" s="194">
        <f>+'C48'!S10/'C43'!S9*100</f>
        <v>1.9370460048426148E-2</v>
      </c>
      <c r="T40" s="194">
        <f>+'C48'!T10/'C43'!T9*100</f>
        <v>2.9046312731967078E-2</v>
      </c>
      <c r="U40" s="127"/>
      <c r="V40" s="194">
        <f>+'C48'!V10/'C43'!V9*100</f>
        <v>0</v>
      </c>
      <c r="W40" s="194">
        <f>+'C48'!W10/'C43'!W9*100</f>
        <v>0</v>
      </c>
      <c r="X40" s="194">
        <f>+'C48'!X10/'C43'!X9*100</f>
        <v>0</v>
      </c>
      <c r="Y40" s="127"/>
      <c r="Z40" s="194">
        <f>+'C48'!Z10/'C43'!Z9*100</f>
        <v>0</v>
      </c>
      <c r="AA40" s="194">
        <f>+'C48'!AA10/'C43'!AA9*100</f>
        <v>0</v>
      </c>
      <c r="AB40" s="194">
        <f>+'C48'!AB10/'C43'!AB9*100</f>
        <v>0</v>
      </c>
    </row>
    <row r="41" spans="1:28" ht="15" hidden="1" customHeight="1" x14ac:dyDescent="0.25">
      <c r="A41" s="53"/>
      <c r="B41" s="116"/>
      <c r="C41" s="116"/>
      <c r="D41" s="116"/>
      <c r="E41" s="55"/>
      <c r="F41" s="116"/>
      <c r="G41" s="116"/>
      <c r="H41" s="116"/>
      <c r="I41" s="55"/>
      <c r="J41" s="116"/>
      <c r="K41" s="116"/>
      <c r="L41" s="116"/>
      <c r="M41" s="55"/>
      <c r="N41" s="116"/>
      <c r="O41" s="116"/>
      <c r="P41" s="116"/>
      <c r="Q41" s="55"/>
      <c r="R41" s="116"/>
      <c r="S41" s="116"/>
      <c r="T41" s="116"/>
      <c r="U41" s="55"/>
      <c r="V41" s="116"/>
      <c r="W41" s="116"/>
      <c r="X41" s="116"/>
      <c r="Y41" s="55"/>
      <c r="Z41" s="116"/>
      <c r="AA41" s="116"/>
      <c r="AB41" s="116"/>
    </row>
    <row r="42" spans="1:28" ht="15" hidden="1" customHeight="1" x14ac:dyDescent="0.25">
      <c r="A42" s="53" t="s">
        <v>47</v>
      </c>
      <c r="B42" s="194">
        <f>+'C48'!B12/'C43'!B11*100</f>
        <v>0</v>
      </c>
      <c r="C42" s="194">
        <f>+'C48'!C12/'C43'!C11*100</f>
        <v>0</v>
      </c>
      <c r="D42" s="194">
        <f>+'C48'!D12/'C43'!D11*100</f>
        <v>0</v>
      </c>
      <c r="E42" s="127"/>
      <c r="F42" s="194">
        <f>+'C48'!F12/'C43'!F11*100</f>
        <v>0</v>
      </c>
      <c r="G42" s="194">
        <f>+'C48'!G12/'C43'!G11*100</f>
        <v>0</v>
      </c>
      <c r="H42" s="194">
        <f>+'C48'!H12/'C43'!H11*100</f>
        <v>0</v>
      </c>
      <c r="I42" s="127"/>
      <c r="J42" s="194">
        <f>+'C48'!J12/'C43'!J11*100</f>
        <v>0</v>
      </c>
      <c r="K42" s="194">
        <f>+'C48'!K12/'C43'!K11*100</f>
        <v>0</v>
      </c>
      <c r="L42" s="194">
        <f>+'C48'!L12/'C43'!L11*100</f>
        <v>0</v>
      </c>
      <c r="M42" s="127"/>
      <c r="N42" s="194">
        <f>+'C48'!N12/'C43'!N11*100</f>
        <v>0</v>
      </c>
      <c r="O42" s="194">
        <f>+'C48'!O12/'C43'!O11*100</f>
        <v>0</v>
      </c>
      <c r="P42" s="194">
        <f>+'C48'!P12/'C43'!P11*100</f>
        <v>0</v>
      </c>
      <c r="Q42" s="127"/>
      <c r="R42" s="194">
        <f>+'C48'!R12/'C43'!R11*100</f>
        <v>0</v>
      </c>
      <c r="S42" s="194">
        <f>+'C48'!S12/'C43'!S11*100</f>
        <v>0</v>
      </c>
      <c r="T42" s="194">
        <f>+'C48'!T12/'C43'!T11*100</f>
        <v>0</v>
      </c>
      <c r="U42" s="127"/>
      <c r="V42" s="194">
        <f>+'C48'!V12/'C43'!V11*100</f>
        <v>0</v>
      </c>
      <c r="W42" s="194">
        <f>+'C48'!W12/'C43'!W11*100</f>
        <v>0</v>
      </c>
      <c r="X42" s="194">
        <f>+'C48'!X12/'C43'!X11*100</f>
        <v>0</v>
      </c>
      <c r="Y42" s="127"/>
      <c r="Z42" s="194">
        <f>+'C48'!Z12/'C43'!Z11*100</f>
        <v>0</v>
      </c>
      <c r="AA42" s="194">
        <f>+'C48'!AA12/'C43'!AA11*100</f>
        <v>0</v>
      </c>
      <c r="AB42" s="194">
        <f>+'C48'!AB12/'C43'!AB11*100</f>
        <v>0</v>
      </c>
    </row>
    <row r="43" spans="1:28" ht="15" hidden="1" customHeight="1" x14ac:dyDescent="0.25">
      <c r="A43" s="53" t="s">
        <v>48</v>
      </c>
      <c r="B43" s="194">
        <f>+'C48'!B13/'C43'!B12*100</f>
        <v>0</v>
      </c>
      <c r="C43" s="194">
        <f>+'C48'!C13/'C43'!C12*100</f>
        <v>0</v>
      </c>
      <c r="D43" s="194">
        <f>+'C48'!D13/'C43'!D12*100</f>
        <v>0</v>
      </c>
      <c r="E43" s="127"/>
      <c r="F43" s="194">
        <f>+'C48'!F13/'C43'!F12*100</f>
        <v>0</v>
      </c>
      <c r="G43" s="194">
        <f>+'C48'!G13/'C43'!G12*100</f>
        <v>0</v>
      </c>
      <c r="H43" s="194">
        <f>+'C48'!H13/'C43'!H12*100</f>
        <v>0</v>
      </c>
      <c r="I43" s="127"/>
      <c r="J43" s="194">
        <f>+'C48'!J13/'C43'!J12*100</f>
        <v>0</v>
      </c>
      <c r="K43" s="194">
        <f>+'C48'!K13/'C43'!K12*100</f>
        <v>0</v>
      </c>
      <c r="L43" s="194">
        <f>+'C48'!L13/'C43'!L12*100</f>
        <v>0</v>
      </c>
      <c r="M43" s="127"/>
      <c r="N43" s="194">
        <f>+'C48'!N13/'C43'!N12*100</f>
        <v>0</v>
      </c>
      <c r="O43" s="194">
        <f>+'C48'!O13/'C43'!O12*100</f>
        <v>0</v>
      </c>
      <c r="P43" s="194">
        <f>+'C48'!P13/'C43'!P12*100</f>
        <v>0</v>
      </c>
      <c r="Q43" s="127"/>
      <c r="R43" s="194">
        <f>+'C48'!R13/'C43'!R12*100</f>
        <v>0</v>
      </c>
      <c r="S43" s="194">
        <f>+'C48'!S13/'C43'!S12*100</f>
        <v>0</v>
      </c>
      <c r="T43" s="194">
        <f>+'C48'!T13/'C43'!T12*100</f>
        <v>0</v>
      </c>
      <c r="U43" s="127"/>
      <c r="V43" s="194">
        <f>+'C48'!V13/'C43'!V12*100</f>
        <v>0</v>
      </c>
      <c r="W43" s="194">
        <f>+'C48'!W13/'C43'!W12*100</f>
        <v>0</v>
      </c>
      <c r="X43" s="194">
        <f>+'C48'!X13/'C43'!X12*100</f>
        <v>0</v>
      </c>
      <c r="Y43" s="127"/>
      <c r="Z43" s="194">
        <f>+'C48'!Z13/'C43'!Z12*100</f>
        <v>0</v>
      </c>
      <c r="AA43" s="194">
        <f>+'C48'!AA13/'C43'!AA12*100</f>
        <v>0</v>
      </c>
      <c r="AB43" s="194">
        <f>+'C48'!AB13/'C43'!AB12*100</f>
        <v>0</v>
      </c>
    </row>
    <row r="44" spans="1:28" ht="15" hidden="1" customHeight="1" x14ac:dyDescent="0.25">
      <c r="A44" s="53" t="s">
        <v>49</v>
      </c>
      <c r="B44" s="194">
        <f>+'C48'!B14/'C43'!B13*100</f>
        <v>0</v>
      </c>
      <c r="C44" s="194">
        <f>+'C48'!C14/'C43'!C13*100</f>
        <v>0</v>
      </c>
      <c r="D44" s="194">
        <f>+'C48'!D14/'C43'!D13*100</f>
        <v>0</v>
      </c>
      <c r="E44" s="127"/>
      <c r="F44" s="194">
        <f>+'C48'!F14/'C43'!F13*100</f>
        <v>0</v>
      </c>
      <c r="G44" s="194">
        <f>+'C48'!G14/'C43'!G13*100</f>
        <v>0</v>
      </c>
      <c r="H44" s="194">
        <f>+'C48'!H14/'C43'!H13*100</f>
        <v>0</v>
      </c>
      <c r="I44" s="127"/>
      <c r="J44" s="194">
        <f>+'C48'!J14/'C43'!J13*100</f>
        <v>0</v>
      </c>
      <c r="K44" s="194">
        <f>+'C48'!K14/'C43'!K13*100</f>
        <v>0</v>
      </c>
      <c r="L44" s="194">
        <f>+'C48'!L14/'C43'!L13*100</f>
        <v>0</v>
      </c>
      <c r="M44" s="127"/>
      <c r="N44" s="194">
        <f>+'C48'!N14/'C43'!N13*100</f>
        <v>0</v>
      </c>
      <c r="O44" s="194">
        <f>+'C48'!O14/'C43'!O13*100</f>
        <v>0</v>
      </c>
      <c r="P44" s="194">
        <f>+'C48'!P14/'C43'!P13*100</f>
        <v>0</v>
      </c>
      <c r="Q44" s="127"/>
      <c r="R44" s="194">
        <f>+'C48'!R14/'C43'!R13*100</f>
        <v>0</v>
      </c>
      <c r="S44" s="194">
        <f>+'C48'!S14/'C43'!S13*100</f>
        <v>0</v>
      </c>
      <c r="T44" s="194">
        <f>+'C48'!T14/'C43'!T13*100</f>
        <v>0</v>
      </c>
      <c r="U44" s="127"/>
      <c r="V44" s="194">
        <f>+'C48'!V14/'C43'!V13*100</f>
        <v>0</v>
      </c>
      <c r="W44" s="194">
        <f>+'C48'!W14/'C43'!W13*100</f>
        <v>0</v>
      </c>
      <c r="X44" s="194">
        <f>+'C48'!X14/'C43'!X13*100</f>
        <v>0</v>
      </c>
      <c r="Y44" s="127"/>
      <c r="Z44" s="194">
        <f>+'C48'!Z14/'C43'!Z13*100</f>
        <v>0</v>
      </c>
      <c r="AA44" s="194">
        <f>+'C48'!AA14/'C43'!AA13*100</f>
        <v>0</v>
      </c>
      <c r="AB44" s="194">
        <f>+'C48'!AB14/'C43'!AB13*100</f>
        <v>0</v>
      </c>
    </row>
    <row r="45" spans="1:28" ht="15" hidden="1" customHeight="1" x14ac:dyDescent="0.25">
      <c r="A45" s="53" t="s">
        <v>50</v>
      </c>
      <c r="B45" s="194">
        <f>+'C48'!B15/'C43'!B14*100</f>
        <v>0</v>
      </c>
      <c r="C45" s="194">
        <f>+'C48'!C15/'C43'!C14*100</f>
        <v>0</v>
      </c>
      <c r="D45" s="194">
        <f>+'C48'!D15/'C43'!D14*100</f>
        <v>0</v>
      </c>
      <c r="E45" s="127"/>
      <c r="F45" s="194">
        <f>+'C48'!F15/'C43'!F14*100</f>
        <v>0</v>
      </c>
      <c r="G45" s="194">
        <f>+'C48'!G15/'C43'!G14*100</f>
        <v>0</v>
      </c>
      <c r="H45" s="194">
        <f>+'C48'!H15/'C43'!H14*100</f>
        <v>0</v>
      </c>
      <c r="I45" s="127"/>
      <c r="J45" s="194">
        <f>+'C48'!J15/'C43'!J14*100</f>
        <v>0</v>
      </c>
      <c r="K45" s="194">
        <f>+'C48'!K15/'C43'!K14*100</f>
        <v>0</v>
      </c>
      <c r="L45" s="194">
        <f>+'C48'!L15/'C43'!L14*100</f>
        <v>0</v>
      </c>
      <c r="M45" s="127"/>
      <c r="N45" s="194">
        <f>+'C48'!N15/'C43'!N14*100</f>
        <v>0</v>
      </c>
      <c r="O45" s="194">
        <f>+'C48'!O15/'C43'!O14*100</f>
        <v>0</v>
      </c>
      <c r="P45" s="194">
        <f>+'C48'!P15/'C43'!P14*100</f>
        <v>0</v>
      </c>
      <c r="Q45" s="127"/>
      <c r="R45" s="194">
        <f>+'C48'!R15/'C43'!R14*100</f>
        <v>0</v>
      </c>
      <c r="S45" s="194">
        <f>+'C48'!S15/'C43'!S14*100</f>
        <v>0</v>
      </c>
      <c r="T45" s="194">
        <f>+'C48'!T15/'C43'!T14*100</f>
        <v>0</v>
      </c>
      <c r="U45" s="127"/>
      <c r="V45" s="194">
        <f>+'C48'!V15/'C43'!V14*100</f>
        <v>0</v>
      </c>
      <c r="W45" s="194">
        <f>+'C48'!W15/'C43'!W14*100</f>
        <v>0</v>
      </c>
      <c r="X45" s="194">
        <f>+'C48'!X15/'C43'!X14*100</f>
        <v>0</v>
      </c>
      <c r="Y45" s="127"/>
      <c r="Z45" s="194">
        <f>+'C48'!Z15/'C43'!Z14*100</f>
        <v>0</v>
      </c>
      <c r="AA45" s="194">
        <f>+'C48'!AA15/'C43'!AA14*100</f>
        <v>0</v>
      </c>
      <c r="AB45" s="194">
        <f>+'C48'!AB15/'C43'!AB14*100</f>
        <v>0</v>
      </c>
    </row>
    <row r="46" spans="1:28" ht="15" hidden="1" customHeight="1" x14ac:dyDescent="0.25">
      <c r="A46" s="53" t="s">
        <v>51</v>
      </c>
      <c r="B46" s="194">
        <f>+'C48'!B16/'C43'!B15*100</f>
        <v>0</v>
      </c>
      <c r="C46" s="194">
        <f>+'C48'!C16/'C43'!C15*100</f>
        <v>0</v>
      </c>
      <c r="D46" s="194">
        <f>+'C48'!D16/'C43'!D15*100</f>
        <v>0</v>
      </c>
      <c r="E46" s="127"/>
      <c r="F46" s="194">
        <f>+'C48'!F16/'C43'!F15*100</f>
        <v>0</v>
      </c>
      <c r="G46" s="194">
        <f>+'C48'!G16/'C43'!G15*100</f>
        <v>0</v>
      </c>
      <c r="H46" s="194">
        <f>+'C48'!H16/'C43'!H15*100</f>
        <v>0</v>
      </c>
      <c r="I46" s="127"/>
      <c r="J46" s="194">
        <f>+'C48'!J16/'C43'!J15*100</f>
        <v>0</v>
      </c>
      <c r="K46" s="194">
        <f>+'C48'!K16/'C43'!K15*100</f>
        <v>0</v>
      </c>
      <c r="L46" s="194">
        <f>+'C48'!L16/'C43'!L15*100</f>
        <v>0</v>
      </c>
      <c r="M46" s="127"/>
      <c r="N46" s="194">
        <f>+'C48'!N16/'C43'!N15*100</f>
        <v>0</v>
      </c>
      <c r="O46" s="194">
        <f>+'C48'!O16/'C43'!O15*100</f>
        <v>0</v>
      </c>
      <c r="P46" s="194">
        <f>+'C48'!P16/'C43'!P15*100</f>
        <v>0</v>
      </c>
      <c r="Q46" s="127"/>
      <c r="R46" s="194">
        <f>+'C48'!R16/'C43'!R15*100</f>
        <v>0</v>
      </c>
      <c r="S46" s="194">
        <f>+'C48'!S16/'C43'!S15*100</f>
        <v>0</v>
      </c>
      <c r="T46" s="194">
        <f>+'C48'!T16/'C43'!T15*100</f>
        <v>0</v>
      </c>
      <c r="U46" s="127"/>
      <c r="V46" s="194">
        <f>+'C48'!V16/'C43'!V15*100</f>
        <v>0</v>
      </c>
      <c r="W46" s="194">
        <f>+'C48'!W16/'C43'!W15*100</f>
        <v>0</v>
      </c>
      <c r="X46" s="194">
        <f>+'C48'!X16/'C43'!X15*100</f>
        <v>0</v>
      </c>
      <c r="Y46" s="127"/>
      <c r="Z46" s="194">
        <f>+'C48'!Z16/'C43'!Z15*100</f>
        <v>0</v>
      </c>
      <c r="AA46" s="194">
        <f>+'C48'!AA16/'C43'!AA15*100</f>
        <v>0</v>
      </c>
      <c r="AB46" s="194">
        <f>+'C48'!AB16/'C43'!AB15*100</f>
        <v>0</v>
      </c>
    </row>
    <row r="47" spans="1:28" ht="15" hidden="1" customHeight="1" x14ac:dyDescent="0.25">
      <c r="A47" s="53" t="s">
        <v>52</v>
      </c>
      <c r="B47" s="194">
        <f>+'C48'!B17/'C43'!B16*100</f>
        <v>0</v>
      </c>
      <c r="C47" s="194">
        <f>+'C48'!C17/'C43'!C16*100</f>
        <v>0</v>
      </c>
      <c r="D47" s="194">
        <f>+'C48'!D17/'C43'!D16*100</f>
        <v>0</v>
      </c>
      <c r="E47" s="127"/>
      <c r="F47" s="194">
        <f>+'C48'!F17/'C43'!F16*100</f>
        <v>0</v>
      </c>
      <c r="G47" s="194">
        <f>+'C48'!G17/'C43'!G16*100</f>
        <v>0</v>
      </c>
      <c r="H47" s="194">
        <f>+'C48'!H17/'C43'!H16*100</f>
        <v>0</v>
      </c>
      <c r="I47" s="127"/>
      <c r="J47" s="194">
        <f>+'C48'!J17/'C43'!J16*100</f>
        <v>0</v>
      </c>
      <c r="K47" s="194">
        <f>+'C48'!K17/'C43'!K16*100</f>
        <v>0</v>
      </c>
      <c r="L47" s="194">
        <f>+'C48'!L17/'C43'!L16*100</f>
        <v>0</v>
      </c>
      <c r="M47" s="127"/>
      <c r="N47" s="194">
        <f>+'C48'!N17/'C43'!N16*100</f>
        <v>0</v>
      </c>
      <c r="O47" s="194">
        <f>+'C48'!O17/'C43'!O16*100</f>
        <v>0</v>
      </c>
      <c r="P47" s="194">
        <f>+'C48'!P17/'C43'!P16*100</f>
        <v>0</v>
      </c>
      <c r="Q47" s="127"/>
      <c r="R47" s="194">
        <f>+'C48'!R17/'C43'!R16*100</f>
        <v>0</v>
      </c>
      <c r="S47" s="194">
        <f>+'C48'!S17/'C43'!S16*100</f>
        <v>0</v>
      </c>
      <c r="T47" s="194">
        <f>+'C48'!T17/'C43'!T16*100</f>
        <v>0</v>
      </c>
      <c r="U47" s="127"/>
      <c r="V47" s="194">
        <f>+'C48'!V17/'C43'!V16*100</f>
        <v>0</v>
      </c>
      <c r="W47" s="194">
        <f>+'C48'!W17/'C43'!W16*100</f>
        <v>0</v>
      </c>
      <c r="X47" s="194">
        <f>+'C48'!X17/'C43'!X16*100</f>
        <v>0</v>
      </c>
      <c r="Y47" s="127"/>
      <c r="Z47" s="194">
        <f>+'C48'!Z17/'C43'!Z16*100</f>
        <v>0</v>
      </c>
      <c r="AA47" s="194">
        <f>+'C48'!AA17/'C43'!AA16*100</f>
        <v>0</v>
      </c>
      <c r="AB47" s="194">
        <f>+'C48'!AB17/'C43'!AB16*100</f>
        <v>0</v>
      </c>
    </row>
    <row r="48" spans="1:28" ht="15" hidden="1" customHeight="1" x14ac:dyDescent="0.25">
      <c r="A48" s="53" t="s">
        <v>53</v>
      </c>
      <c r="B48" s="194">
        <f>+'C48'!B18/'C43'!B17*100</f>
        <v>0</v>
      </c>
      <c r="C48" s="194">
        <f>+'C48'!C18/'C43'!C17*100</f>
        <v>0</v>
      </c>
      <c r="D48" s="194">
        <f>+'C48'!D18/'C43'!D17*100</f>
        <v>0</v>
      </c>
      <c r="E48" s="127"/>
      <c r="F48" s="194">
        <f>+'C48'!F18/'C43'!F17*100</f>
        <v>0</v>
      </c>
      <c r="G48" s="194">
        <f>+'C48'!G18/'C43'!G17*100</f>
        <v>0</v>
      </c>
      <c r="H48" s="194">
        <f>+'C48'!H18/'C43'!H17*100</f>
        <v>0</v>
      </c>
      <c r="I48" s="127"/>
      <c r="J48" s="194">
        <f>+'C48'!J18/'C43'!J17*100</f>
        <v>0</v>
      </c>
      <c r="K48" s="194">
        <f>+'C48'!K18/'C43'!K17*100</f>
        <v>0</v>
      </c>
      <c r="L48" s="194">
        <f>+'C48'!L18/'C43'!L17*100</f>
        <v>0</v>
      </c>
      <c r="M48" s="127"/>
      <c r="N48" s="194">
        <f>+'C48'!N18/'C43'!N17*100</f>
        <v>0</v>
      </c>
      <c r="O48" s="194">
        <f>+'C48'!O18/'C43'!O17*100</f>
        <v>0</v>
      </c>
      <c r="P48" s="194">
        <f>+'C48'!P18/'C43'!P17*100</f>
        <v>0</v>
      </c>
      <c r="Q48" s="127"/>
      <c r="R48" s="194">
        <f>+'C48'!R18/'C43'!R17*100</f>
        <v>0</v>
      </c>
      <c r="S48" s="194">
        <f>+'C48'!S18/'C43'!S17*100</f>
        <v>0</v>
      </c>
      <c r="T48" s="194">
        <f>+'C48'!T18/'C43'!T17*100</f>
        <v>0</v>
      </c>
      <c r="U48" s="127"/>
      <c r="V48" s="194">
        <f>+'C48'!V18/'C43'!V17*100</f>
        <v>0</v>
      </c>
      <c r="W48" s="194">
        <f>+'C48'!W18/'C43'!W17*100</f>
        <v>0</v>
      </c>
      <c r="X48" s="194">
        <f>+'C48'!X18/'C43'!X17*100</f>
        <v>0</v>
      </c>
      <c r="Y48" s="127"/>
      <c r="Z48" s="194">
        <f>+'C48'!Z18/'C43'!Z17*100</f>
        <v>0</v>
      </c>
      <c r="AA48" s="194">
        <f>+'C48'!AA18/'C43'!AA17*100</f>
        <v>0</v>
      </c>
      <c r="AB48" s="194">
        <f>+'C48'!AB18/'C43'!AB17*100</f>
        <v>0</v>
      </c>
    </row>
    <row r="49" spans="1:28" ht="15" hidden="1" customHeight="1" x14ac:dyDescent="0.25">
      <c r="A49" s="53" t="s">
        <v>54</v>
      </c>
      <c r="B49" s="194">
        <f>+'C48'!B19/'C43'!B18*100</f>
        <v>0</v>
      </c>
      <c r="C49" s="194">
        <f>+'C48'!C19/'C43'!C18*100</f>
        <v>0</v>
      </c>
      <c r="D49" s="194">
        <f>+'C48'!D19/'C43'!D18*100</f>
        <v>0</v>
      </c>
      <c r="E49" s="127"/>
      <c r="F49" s="194">
        <f>+'C48'!F19/'C43'!F18*100</f>
        <v>0</v>
      </c>
      <c r="G49" s="194">
        <f>+'C48'!G19/'C43'!G18*100</f>
        <v>0</v>
      </c>
      <c r="H49" s="194">
        <f>+'C48'!H19/'C43'!H18*100</f>
        <v>0</v>
      </c>
      <c r="I49" s="127"/>
      <c r="J49" s="194">
        <f>+'C48'!J19/'C43'!J18*100</f>
        <v>0</v>
      </c>
      <c r="K49" s="194">
        <f>+'C48'!K19/'C43'!K18*100</f>
        <v>0</v>
      </c>
      <c r="L49" s="194">
        <f>+'C48'!L19/'C43'!L18*100</f>
        <v>0</v>
      </c>
      <c r="M49" s="127"/>
      <c r="N49" s="194">
        <f>+'C48'!N19/'C43'!N18*100</f>
        <v>0</v>
      </c>
      <c r="O49" s="194">
        <f>+'C48'!O19/'C43'!O18*100</f>
        <v>0</v>
      </c>
      <c r="P49" s="194">
        <f>+'C48'!P19/'C43'!P18*100</f>
        <v>0</v>
      </c>
      <c r="Q49" s="127"/>
      <c r="R49" s="194">
        <f>+'C48'!R19/'C43'!R18*100</f>
        <v>0</v>
      </c>
      <c r="S49" s="194">
        <f>+'C48'!S19/'C43'!S18*100</f>
        <v>0</v>
      </c>
      <c r="T49" s="194">
        <f>+'C48'!T19/'C43'!T18*100</f>
        <v>0</v>
      </c>
      <c r="U49" s="127"/>
      <c r="V49" s="194">
        <f>+'C48'!V19/'C43'!V18*100</f>
        <v>0</v>
      </c>
      <c r="W49" s="194">
        <f>+'C48'!W19/'C43'!W18*100</f>
        <v>0</v>
      </c>
      <c r="X49" s="194">
        <f>+'C48'!X19/'C43'!X18*100</f>
        <v>0</v>
      </c>
      <c r="Y49" s="127"/>
      <c r="Z49" s="194">
        <f>+'C48'!Z19/'C43'!Z18*100</f>
        <v>0</v>
      </c>
      <c r="AA49" s="194">
        <f>+'C48'!AA19/'C43'!AA18*100</f>
        <v>0</v>
      </c>
      <c r="AB49" s="194">
        <f>+'C48'!AB19/'C43'!AB18*100</f>
        <v>0</v>
      </c>
    </row>
    <row r="50" spans="1:28" ht="15" hidden="1" customHeight="1" x14ac:dyDescent="0.25">
      <c r="A50" s="53" t="s">
        <v>55</v>
      </c>
      <c r="B50" s="194">
        <f>+'C48'!B20/'C43'!B19*100</f>
        <v>0</v>
      </c>
      <c r="C50" s="194">
        <f>+'C48'!C20/'C43'!C19*100</f>
        <v>0</v>
      </c>
      <c r="D50" s="194">
        <f>+'C48'!D20/'C43'!D19*100</f>
        <v>0</v>
      </c>
      <c r="E50" s="127"/>
      <c r="F50" s="194">
        <f>+'C48'!F20/'C43'!F19*100</f>
        <v>0</v>
      </c>
      <c r="G50" s="194">
        <f>+'C48'!G20/'C43'!G19*100</f>
        <v>0</v>
      </c>
      <c r="H50" s="194">
        <f>+'C48'!H20/'C43'!H19*100</f>
        <v>0</v>
      </c>
      <c r="I50" s="127"/>
      <c r="J50" s="194">
        <f>+'C48'!J20/'C43'!J19*100</f>
        <v>0</v>
      </c>
      <c r="K50" s="194">
        <f>+'C48'!K20/'C43'!K19*100</f>
        <v>0</v>
      </c>
      <c r="L50" s="194">
        <f>+'C48'!L20/'C43'!L19*100</f>
        <v>0</v>
      </c>
      <c r="M50" s="127"/>
      <c r="N50" s="194">
        <f>+'C48'!N20/'C43'!N19*100</f>
        <v>0</v>
      </c>
      <c r="O50" s="194">
        <f>+'C48'!O20/'C43'!O19*100</f>
        <v>0</v>
      </c>
      <c r="P50" s="194">
        <f>+'C48'!P20/'C43'!P19*100</f>
        <v>0</v>
      </c>
      <c r="Q50" s="127"/>
      <c r="R50" s="194">
        <f>+'C48'!R20/'C43'!R19*100</f>
        <v>0</v>
      </c>
      <c r="S50" s="194">
        <f>+'C48'!S20/'C43'!S19*100</f>
        <v>0</v>
      </c>
      <c r="T50" s="194">
        <f>+'C48'!T20/'C43'!T19*100</f>
        <v>0</v>
      </c>
      <c r="U50" s="127"/>
      <c r="V50" s="194">
        <f>+'C48'!V20/'C43'!V19*100</f>
        <v>0</v>
      </c>
      <c r="W50" s="194">
        <f>+'C48'!W20/'C43'!W19*100</f>
        <v>0</v>
      </c>
      <c r="X50" s="194">
        <f>+'C48'!X20/'C43'!X19*100</f>
        <v>0</v>
      </c>
      <c r="Y50" s="127"/>
      <c r="Z50" s="194">
        <f>+'C48'!Z20/'C43'!Z19*100</f>
        <v>0</v>
      </c>
      <c r="AA50" s="194">
        <f>+'C48'!AA20/'C43'!AA19*100</f>
        <v>0</v>
      </c>
      <c r="AB50" s="194">
        <f>+'C48'!AB20/'C43'!AB19*100</f>
        <v>0</v>
      </c>
    </row>
    <row r="51" spans="1:28" ht="15" hidden="1" customHeight="1" x14ac:dyDescent="0.25">
      <c r="A51" s="53" t="s">
        <v>56</v>
      </c>
      <c r="B51" s="194">
        <f>+'C48'!B21/'C43'!B20*100</f>
        <v>0</v>
      </c>
      <c r="C51" s="194">
        <f>+'C48'!C21/'C43'!C20*100</f>
        <v>0</v>
      </c>
      <c r="D51" s="194">
        <f>+'C48'!D21/'C43'!D20*100</f>
        <v>0</v>
      </c>
      <c r="E51" s="127"/>
      <c r="F51" s="194">
        <f>+'C48'!F21/'C43'!F20*100</f>
        <v>0</v>
      </c>
      <c r="G51" s="194">
        <f>+'C48'!G21/'C43'!G20*100</f>
        <v>0</v>
      </c>
      <c r="H51" s="194">
        <f>+'C48'!H21/'C43'!H20*100</f>
        <v>0</v>
      </c>
      <c r="I51" s="127"/>
      <c r="J51" s="194">
        <f>+'C48'!J21/'C43'!J20*100</f>
        <v>0</v>
      </c>
      <c r="K51" s="194">
        <f>+'C48'!K21/'C43'!K20*100</f>
        <v>0</v>
      </c>
      <c r="L51" s="194">
        <f>+'C48'!L21/'C43'!L20*100</f>
        <v>0</v>
      </c>
      <c r="M51" s="127"/>
      <c r="N51" s="194">
        <f>+'C48'!N21/'C43'!N20*100</f>
        <v>0</v>
      </c>
      <c r="O51" s="194">
        <f>+'C48'!O21/'C43'!O20*100</f>
        <v>0</v>
      </c>
      <c r="P51" s="194">
        <f>+'C48'!P21/'C43'!P20*100</f>
        <v>0</v>
      </c>
      <c r="Q51" s="127"/>
      <c r="R51" s="194">
        <f>+'C48'!R21/'C43'!R20*100</f>
        <v>0</v>
      </c>
      <c r="S51" s="194">
        <f>+'C48'!S21/'C43'!S20*100</f>
        <v>0</v>
      </c>
      <c r="T51" s="194">
        <f>+'C48'!T21/'C43'!T20*100</f>
        <v>0</v>
      </c>
      <c r="U51" s="127"/>
      <c r="V51" s="194">
        <f>+'C48'!V21/'C43'!V20*100</f>
        <v>0</v>
      </c>
      <c r="W51" s="194">
        <f>+'C48'!W21/'C43'!W20*100</f>
        <v>0</v>
      </c>
      <c r="X51" s="194">
        <f>+'C48'!X21/'C43'!X20*100</f>
        <v>0</v>
      </c>
      <c r="Y51" s="127"/>
      <c r="Z51" s="194">
        <f>+'C48'!Z21/'C43'!Z20*100</f>
        <v>0</v>
      </c>
      <c r="AA51" s="194">
        <f>+'C48'!AA21/'C43'!AA20*100</f>
        <v>0</v>
      </c>
      <c r="AB51" s="194">
        <f>+'C48'!AB21/'C43'!AB20*100</f>
        <v>0</v>
      </c>
    </row>
    <row r="52" spans="1:28" ht="15" hidden="1" customHeight="1" x14ac:dyDescent="0.25">
      <c r="A52" s="53" t="s">
        <v>57</v>
      </c>
      <c r="B52" s="194">
        <f>+'C48'!B22/'C43'!B21*100</f>
        <v>0</v>
      </c>
      <c r="C52" s="194">
        <f>+'C48'!C22/'C43'!C21*100</f>
        <v>0</v>
      </c>
      <c r="D52" s="194">
        <f>+'C48'!D22/'C43'!D21*100</f>
        <v>0</v>
      </c>
      <c r="E52" s="127"/>
      <c r="F52" s="194">
        <f>+'C48'!F22/'C43'!F21*100</f>
        <v>0</v>
      </c>
      <c r="G52" s="194">
        <f>+'C48'!G22/'C43'!G21*100</f>
        <v>0</v>
      </c>
      <c r="H52" s="194">
        <f>+'C48'!H22/'C43'!H21*100</f>
        <v>0</v>
      </c>
      <c r="I52" s="127"/>
      <c r="J52" s="194">
        <f>+'C48'!J22/'C43'!J21*100</f>
        <v>0</v>
      </c>
      <c r="K52" s="194">
        <f>+'C48'!K22/'C43'!K21*100</f>
        <v>0</v>
      </c>
      <c r="L52" s="194">
        <f>+'C48'!L22/'C43'!L21*100</f>
        <v>0</v>
      </c>
      <c r="M52" s="127"/>
      <c r="N52" s="194">
        <f>+'C48'!N22/'C43'!N21*100</f>
        <v>0</v>
      </c>
      <c r="O52" s="194">
        <f>+'C48'!O22/'C43'!O21*100</f>
        <v>0</v>
      </c>
      <c r="P52" s="194">
        <f>+'C48'!P22/'C43'!P21*100</f>
        <v>0</v>
      </c>
      <c r="Q52" s="127"/>
      <c r="R52" s="194">
        <f>+'C48'!R22/'C43'!R21*100</f>
        <v>0</v>
      </c>
      <c r="S52" s="194">
        <f>+'C48'!S22/'C43'!S21*100</f>
        <v>0</v>
      </c>
      <c r="T52" s="194">
        <f>+'C48'!T22/'C43'!T21*100</f>
        <v>0</v>
      </c>
      <c r="U52" s="127"/>
      <c r="V52" s="194">
        <f>+'C48'!V22/'C43'!V21*100</f>
        <v>0</v>
      </c>
      <c r="W52" s="194">
        <f>+'C48'!W22/'C43'!W21*100</f>
        <v>0</v>
      </c>
      <c r="X52" s="194">
        <f>+'C48'!X22/'C43'!X21*100</f>
        <v>0</v>
      </c>
      <c r="Y52" s="127"/>
      <c r="Z52" s="194">
        <f>+'C48'!Z22/'C43'!Z21*100</f>
        <v>0</v>
      </c>
      <c r="AA52" s="194">
        <f>+'C48'!AA22/'C43'!AA21*100</f>
        <v>0</v>
      </c>
      <c r="AB52" s="194">
        <f>+'C48'!AB22/'C43'!AB21*100</f>
        <v>0</v>
      </c>
    </row>
    <row r="53" spans="1:28" ht="15" customHeight="1" thickBot="1" x14ac:dyDescent="0.3">
      <c r="A53" s="56" t="s">
        <v>58</v>
      </c>
      <c r="B53" s="116">
        <f>+'C48'!B23/'C43'!B22*100</f>
        <v>0.10005865507366388</v>
      </c>
      <c r="C53" s="116">
        <f>+'C48'!C23/'C43'!C22*100</f>
        <v>8.129530519612492E-2</v>
      </c>
      <c r="D53" s="116">
        <f>+'C48'!D23/'C43'!D22*100</f>
        <v>0.11953311770496414</v>
      </c>
      <c r="E53" s="195"/>
      <c r="F53" s="116">
        <f>+'C48'!F23/'C43'!F22*100</f>
        <v>0.12091898428053204</v>
      </c>
      <c r="G53" s="116">
        <f>+'C48'!G23/'C43'!G22*100</f>
        <v>0.13703323055841041</v>
      </c>
      <c r="H53" s="116">
        <f>+'C48'!H23/'C43'!H22*100</f>
        <v>0.10452961672473868</v>
      </c>
      <c r="I53" s="195"/>
      <c r="J53" s="116">
        <f>+'C48'!J23/'C43'!J22*100</f>
        <v>4.9398979087765513E-2</v>
      </c>
      <c r="K53" s="116">
        <f>+'C48'!K23/'C43'!K22*100</f>
        <v>0</v>
      </c>
      <c r="L53" s="116">
        <f>+'C48'!L23/'C43'!L22*100</f>
        <v>0.10337698139214334</v>
      </c>
      <c r="M53" s="195"/>
      <c r="N53" s="116">
        <f>+'C48'!N23/'C43'!N22*100</f>
        <v>7.2358900144717797E-2</v>
      </c>
      <c r="O53" s="116">
        <f>+'C48'!O23/'C43'!O22*100</f>
        <v>7.0447340612891859E-2</v>
      </c>
      <c r="P53" s="116">
        <f>+'C48'!P23/'C43'!P22*100</f>
        <v>7.4377091855708441E-2</v>
      </c>
      <c r="Q53" s="195"/>
      <c r="R53" s="116">
        <f>+'C48'!R23/'C43'!R22*100</f>
        <v>0.28253908457336596</v>
      </c>
      <c r="S53" s="116">
        <f>+'C48'!S23/'C43'!S22*100</f>
        <v>0.21897810218978103</v>
      </c>
      <c r="T53" s="116">
        <f>+'C48'!T23/'C43'!T22*100</f>
        <v>0.35033086804203972</v>
      </c>
      <c r="U53" s="195"/>
      <c r="V53" s="116">
        <f>+'C48'!V23/'C43'!V22*100</f>
        <v>0</v>
      </c>
      <c r="W53" s="116">
        <f>+'C48'!W23/'C43'!W22*100</f>
        <v>0</v>
      </c>
      <c r="X53" s="116">
        <f>+'C48'!X23/'C43'!X22*100</f>
        <v>0</v>
      </c>
      <c r="Y53" s="195"/>
      <c r="Z53" s="116">
        <f>+'C48'!Z23/'C43'!Z22*100</f>
        <v>0</v>
      </c>
      <c r="AA53" s="116">
        <f>+'C48'!AA23/'C43'!AA22*100</f>
        <v>0</v>
      </c>
      <c r="AB53" s="116">
        <f>+'C48'!AB23/'C43'!AB22*100</f>
        <v>0</v>
      </c>
    </row>
    <row r="54" spans="1:28" ht="15" hidden="1" customHeight="1" x14ac:dyDescent="0.25">
      <c r="A54" s="53" t="s">
        <v>59</v>
      </c>
      <c r="B54" s="194">
        <f>+'C58'!B24/'C53'!B23*100</f>
        <v>0</v>
      </c>
      <c r="C54" s="194">
        <f>+'C58'!C24/'C53'!C23*100</f>
        <v>0</v>
      </c>
      <c r="D54" s="194">
        <f>+'C58'!D24/'C53'!D23*100</f>
        <v>0</v>
      </c>
      <c r="E54" s="127"/>
      <c r="F54" s="194">
        <f>+'C58'!F24/'C53'!F23*100</f>
        <v>0</v>
      </c>
      <c r="G54" s="194">
        <f>+'C58'!G24/'C53'!G23*100</f>
        <v>0</v>
      </c>
      <c r="H54" s="194">
        <f>+'C58'!H24/'C53'!H23*100</f>
        <v>0</v>
      </c>
      <c r="I54" s="127"/>
      <c r="J54" s="194">
        <f>+'C58'!J24/'C53'!J23*100</f>
        <v>0</v>
      </c>
      <c r="K54" s="194">
        <f>+'C58'!K24/'C53'!K23*100</f>
        <v>0</v>
      </c>
      <c r="L54" s="194">
        <f>+'C58'!L24/'C53'!L23*100</f>
        <v>0</v>
      </c>
      <c r="M54" s="127"/>
      <c r="N54" s="194">
        <f>+'C58'!N24/'C53'!N23*100</f>
        <v>0</v>
      </c>
      <c r="O54" s="194">
        <f>+'C58'!O24/'C53'!O23*100</f>
        <v>0</v>
      </c>
      <c r="P54" s="194">
        <f>+'C58'!P24/'C53'!P23*100</f>
        <v>0</v>
      </c>
      <c r="Q54" s="127"/>
      <c r="R54" s="194">
        <f>+'C58'!R24/'C53'!R23*100</f>
        <v>0</v>
      </c>
      <c r="S54" s="194">
        <f>+'C58'!S24/'C53'!S23*100</f>
        <v>0</v>
      </c>
      <c r="T54" s="194">
        <f>+'C58'!T24/'C53'!T23*100</f>
        <v>0</v>
      </c>
      <c r="U54" s="127"/>
      <c r="V54" s="194">
        <f>+'C58'!V24/'C53'!V23*100</f>
        <v>0</v>
      </c>
      <c r="W54" s="194">
        <f>+'C58'!W24/'C53'!W23*100</f>
        <v>0</v>
      </c>
      <c r="X54" s="194">
        <f>+'C58'!X24/'C53'!X23*100</f>
        <v>0</v>
      </c>
      <c r="Y54" s="127"/>
      <c r="Z54" s="194" t="e">
        <f>+'C58'!Z24/'C53'!Z23*100</f>
        <v>#DIV/0!</v>
      </c>
      <c r="AA54" s="194" t="e">
        <f>+'C58'!AA24/'C53'!AA23*100</f>
        <v>#DIV/0!</v>
      </c>
      <c r="AB54" s="194" t="e">
        <f>+'C58'!AB24/'C53'!AB23*100</f>
        <v>#DIV/0!</v>
      </c>
    </row>
    <row r="55" spans="1:28" ht="15" hidden="1" customHeight="1" x14ac:dyDescent="0.25">
      <c r="A55" s="53" t="s">
        <v>60</v>
      </c>
      <c r="B55" s="194">
        <f>+'C58'!B25/'C53'!B24*100</f>
        <v>0</v>
      </c>
      <c r="C55" s="194">
        <f>+'C58'!C25/'C53'!C24*100</f>
        <v>0</v>
      </c>
      <c r="D55" s="194">
        <f>+'C58'!D25/'C53'!D24*100</f>
        <v>0</v>
      </c>
      <c r="E55" s="127"/>
      <c r="F55" s="194">
        <f>+'C58'!F25/'C53'!F24*100</f>
        <v>0</v>
      </c>
      <c r="G55" s="194">
        <f>+'C58'!G25/'C53'!G24*100</f>
        <v>0</v>
      </c>
      <c r="H55" s="194">
        <f>+'C58'!H25/'C53'!H24*100</f>
        <v>0</v>
      </c>
      <c r="I55" s="127"/>
      <c r="J55" s="194">
        <f>+'C58'!J25/'C53'!J24*100</f>
        <v>0</v>
      </c>
      <c r="K55" s="194">
        <f>+'C58'!K25/'C53'!K24*100</f>
        <v>0</v>
      </c>
      <c r="L55" s="194">
        <f>+'C58'!L25/'C53'!L24*100</f>
        <v>0</v>
      </c>
      <c r="M55" s="127"/>
      <c r="N55" s="194">
        <f>+'C58'!N25/'C53'!N24*100</f>
        <v>0</v>
      </c>
      <c r="O55" s="194">
        <f>+'C58'!O25/'C53'!O24*100</f>
        <v>0</v>
      </c>
      <c r="P55" s="194">
        <f>+'C58'!P25/'C53'!P24*100</f>
        <v>0</v>
      </c>
      <c r="Q55" s="127"/>
      <c r="R55" s="194">
        <f>+'C58'!R25/'C53'!R24*100</f>
        <v>0</v>
      </c>
      <c r="S55" s="194">
        <f>+'C58'!S25/'C53'!S24*100</f>
        <v>0</v>
      </c>
      <c r="T55" s="194">
        <f>+'C58'!T25/'C53'!T24*100</f>
        <v>0</v>
      </c>
      <c r="U55" s="127"/>
      <c r="V55" s="194">
        <f>+'C58'!V25/'C53'!V24*100</f>
        <v>0</v>
      </c>
      <c r="W55" s="194">
        <f>+'C58'!W25/'C53'!W24*100</f>
        <v>0</v>
      </c>
      <c r="X55" s="194">
        <f>+'C58'!X25/'C53'!X24*100</f>
        <v>0</v>
      </c>
      <c r="Y55" s="127"/>
      <c r="Z55" s="194">
        <f>+'C58'!Z25/'C53'!Z24*100</f>
        <v>0</v>
      </c>
      <c r="AA55" s="194">
        <f>+'C58'!AA25/'C53'!AA24*100</f>
        <v>0</v>
      </c>
      <c r="AB55" s="194">
        <f>+'C58'!AB25/'C53'!AB24*100</f>
        <v>0</v>
      </c>
    </row>
    <row r="56" spans="1:28" ht="15" hidden="1" customHeight="1" x14ac:dyDescent="0.25">
      <c r="A56" s="53" t="s">
        <v>61</v>
      </c>
      <c r="B56" s="194">
        <f>+'C58'!B26/'C53'!B25*100</f>
        <v>0</v>
      </c>
      <c r="C56" s="194">
        <f>+'C58'!C26/'C53'!C25*100</f>
        <v>0</v>
      </c>
      <c r="D56" s="194">
        <f>+'C58'!D26/'C53'!D25*100</f>
        <v>0</v>
      </c>
      <c r="E56" s="127"/>
      <c r="F56" s="194">
        <f>+'C58'!F26/'C53'!F25*100</f>
        <v>0</v>
      </c>
      <c r="G56" s="194">
        <f>+'C58'!G26/'C53'!G25*100</f>
        <v>0</v>
      </c>
      <c r="H56" s="194">
        <f>+'C58'!H26/'C53'!H25*100</f>
        <v>0</v>
      </c>
      <c r="I56" s="127"/>
      <c r="J56" s="194">
        <f>+'C58'!J26/'C53'!J25*100</f>
        <v>0</v>
      </c>
      <c r="K56" s="194">
        <f>+'C58'!K26/'C53'!K25*100</f>
        <v>0</v>
      </c>
      <c r="L56" s="194">
        <f>+'C58'!L26/'C53'!L25*100</f>
        <v>0</v>
      </c>
      <c r="M56" s="127"/>
      <c r="N56" s="194">
        <f>+'C58'!N26/'C53'!N25*100</f>
        <v>0</v>
      </c>
      <c r="O56" s="194">
        <f>+'C58'!O26/'C53'!O25*100</f>
        <v>0</v>
      </c>
      <c r="P56" s="194">
        <f>+'C58'!P26/'C53'!P25*100</f>
        <v>0</v>
      </c>
      <c r="Q56" s="127"/>
      <c r="R56" s="194">
        <f>+'C58'!R26/'C53'!R25*100</f>
        <v>0</v>
      </c>
      <c r="S56" s="194">
        <f>+'C58'!S26/'C53'!S25*100</f>
        <v>0</v>
      </c>
      <c r="T56" s="194">
        <f>+'C58'!T26/'C53'!T25*100</f>
        <v>0</v>
      </c>
      <c r="U56" s="127"/>
      <c r="V56" s="194">
        <f>+'C58'!V26/'C53'!V25*100</f>
        <v>0</v>
      </c>
      <c r="W56" s="194">
        <f>+'C58'!W26/'C53'!W25*100</f>
        <v>0</v>
      </c>
      <c r="X56" s="194">
        <f>+'C58'!X26/'C53'!X25*100</f>
        <v>0</v>
      </c>
      <c r="Y56" s="127"/>
      <c r="Z56" s="194" t="e">
        <f>+'C58'!Z26/'C53'!Z25*100</f>
        <v>#DIV/0!</v>
      </c>
      <c r="AA56" s="194" t="e">
        <f>+'C58'!AA26/'C53'!AA25*100</f>
        <v>#DIV/0!</v>
      </c>
      <c r="AB56" s="194" t="e">
        <f>+'C58'!AB26/'C53'!AB25*100</f>
        <v>#DIV/0!</v>
      </c>
    </row>
    <row r="57" spans="1:28" ht="15" hidden="1" customHeight="1" x14ac:dyDescent="0.25">
      <c r="A57" s="53" t="s">
        <v>62</v>
      </c>
      <c r="B57" s="194">
        <f>+'C58'!B27/'C53'!B26*100</f>
        <v>0</v>
      </c>
      <c r="C57" s="194">
        <f>+'C58'!C27/'C53'!C26*100</f>
        <v>0</v>
      </c>
      <c r="D57" s="194">
        <f>+'C58'!D27/'C53'!D26*100</f>
        <v>0</v>
      </c>
      <c r="E57" s="127"/>
      <c r="F57" s="194">
        <f>+'C58'!F27/'C53'!F26*100</f>
        <v>0</v>
      </c>
      <c r="G57" s="194">
        <f>+'C58'!G27/'C53'!G26*100</f>
        <v>0</v>
      </c>
      <c r="H57" s="194">
        <f>+'C58'!H27/'C53'!H26*100</f>
        <v>0</v>
      </c>
      <c r="I57" s="127"/>
      <c r="J57" s="194">
        <f>+'C58'!J27/'C53'!J26*100</f>
        <v>0</v>
      </c>
      <c r="K57" s="194">
        <f>+'C58'!K27/'C53'!K26*100</f>
        <v>0</v>
      </c>
      <c r="L57" s="194">
        <f>+'C58'!L27/'C53'!L26*100</f>
        <v>0</v>
      </c>
      <c r="M57" s="127"/>
      <c r="N57" s="194">
        <f>+'C58'!N27/'C53'!N26*100</f>
        <v>0</v>
      </c>
      <c r="O57" s="194">
        <f>+'C58'!O27/'C53'!O26*100</f>
        <v>0</v>
      </c>
      <c r="P57" s="194">
        <f>+'C58'!P27/'C53'!P26*100</f>
        <v>0</v>
      </c>
      <c r="Q57" s="127"/>
      <c r="R57" s="194">
        <f>+'C58'!R27/'C53'!R26*100</f>
        <v>0</v>
      </c>
      <c r="S57" s="194">
        <f>+'C58'!S27/'C53'!S26*100</f>
        <v>0</v>
      </c>
      <c r="T57" s="194">
        <f>+'C58'!T27/'C53'!T26*100</f>
        <v>0</v>
      </c>
      <c r="U57" s="127"/>
      <c r="V57" s="194">
        <f>+'C58'!V27/'C53'!V26*100</f>
        <v>0</v>
      </c>
      <c r="W57" s="194">
        <f>+'C58'!W27/'C53'!W26*100</f>
        <v>0</v>
      </c>
      <c r="X57" s="194">
        <f>+'C58'!X27/'C53'!X26*100</f>
        <v>0</v>
      </c>
      <c r="Y57" s="127"/>
      <c r="Z57" s="194">
        <f>+'C58'!Z27/'C53'!Z26*100</f>
        <v>0</v>
      </c>
      <c r="AA57" s="194">
        <f>+'C58'!AA27/'C53'!AA26*100</f>
        <v>0</v>
      </c>
      <c r="AB57" s="194">
        <f>+'C58'!AB27/'C53'!AB26*100</f>
        <v>0</v>
      </c>
    </row>
    <row r="58" spans="1:28" ht="15" hidden="1" customHeight="1" x14ac:dyDescent="0.25">
      <c r="A58" s="53" t="s">
        <v>63</v>
      </c>
      <c r="B58" s="194">
        <f>+'C58'!B28/'C53'!B27*100</f>
        <v>0</v>
      </c>
      <c r="C58" s="194">
        <f>+'C58'!C28/'C53'!C27*100</f>
        <v>0</v>
      </c>
      <c r="D58" s="194">
        <f>+'C58'!D28/'C53'!D27*100</f>
        <v>0</v>
      </c>
      <c r="E58" s="127"/>
      <c r="F58" s="194">
        <f>+'C58'!F28/'C53'!F27*100</f>
        <v>0</v>
      </c>
      <c r="G58" s="194">
        <f>+'C58'!G28/'C53'!G27*100</f>
        <v>0</v>
      </c>
      <c r="H58" s="194">
        <f>+'C58'!H28/'C53'!H27*100</f>
        <v>0</v>
      </c>
      <c r="I58" s="127"/>
      <c r="J58" s="194">
        <f>+'C58'!J28/'C53'!J27*100</f>
        <v>0</v>
      </c>
      <c r="K58" s="194">
        <f>+'C58'!K28/'C53'!K27*100</f>
        <v>0</v>
      </c>
      <c r="L58" s="194">
        <f>+'C58'!L28/'C53'!L27*100</f>
        <v>0</v>
      </c>
      <c r="M58" s="127"/>
      <c r="N58" s="194">
        <f>+'C58'!N28/'C53'!N27*100</f>
        <v>0</v>
      </c>
      <c r="O58" s="194">
        <f>+'C58'!O28/'C53'!O27*100</f>
        <v>0</v>
      </c>
      <c r="P58" s="194">
        <f>+'C58'!P28/'C53'!P27*100</f>
        <v>0</v>
      </c>
      <c r="Q58" s="127"/>
      <c r="R58" s="194">
        <f>+'C58'!R28/'C53'!R27*100</f>
        <v>0</v>
      </c>
      <c r="S58" s="194">
        <f>+'C58'!S28/'C53'!S27*100</f>
        <v>0</v>
      </c>
      <c r="T58" s="194">
        <f>+'C58'!T28/'C53'!T27*100</f>
        <v>0</v>
      </c>
      <c r="U58" s="127"/>
      <c r="V58" s="194">
        <f>+'C58'!V28/'C53'!V27*100</f>
        <v>0</v>
      </c>
      <c r="W58" s="194">
        <f>+'C58'!W28/'C53'!W27*100</f>
        <v>0</v>
      </c>
      <c r="X58" s="194">
        <f>+'C58'!X28/'C53'!X27*100</f>
        <v>0</v>
      </c>
      <c r="Y58" s="127"/>
      <c r="Z58" s="194" t="e">
        <f>+'C58'!Z28/'C53'!Z27*100</f>
        <v>#DIV/0!</v>
      </c>
      <c r="AA58" s="194" t="e">
        <f>+'C58'!AA28/'C53'!AA27*100</f>
        <v>#DIV/0!</v>
      </c>
      <c r="AB58" s="194" t="e">
        <f>+'C58'!AB28/'C53'!AB27*100</f>
        <v>#DIV/0!</v>
      </c>
    </row>
    <row r="59" spans="1:28" ht="15" hidden="1" customHeight="1" x14ac:dyDescent="0.25">
      <c r="A59" s="53" t="s">
        <v>64</v>
      </c>
      <c r="B59" s="194">
        <f>+'C58'!B29/'C53'!B28*100</f>
        <v>0</v>
      </c>
      <c r="C59" s="194">
        <f>+'C58'!C29/'C53'!C28*100</f>
        <v>0</v>
      </c>
      <c r="D59" s="194">
        <f>+'C58'!D29/'C53'!D28*100</f>
        <v>0</v>
      </c>
      <c r="E59" s="127"/>
      <c r="F59" s="194">
        <f>+'C58'!F29/'C53'!F28*100</f>
        <v>0</v>
      </c>
      <c r="G59" s="194">
        <f>+'C58'!G29/'C53'!G28*100</f>
        <v>0</v>
      </c>
      <c r="H59" s="194">
        <f>+'C58'!H29/'C53'!H28*100</f>
        <v>0</v>
      </c>
      <c r="I59" s="127"/>
      <c r="J59" s="194">
        <f>+'C58'!J29/'C53'!J28*100</f>
        <v>0</v>
      </c>
      <c r="K59" s="194">
        <f>+'C58'!K29/'C53'!K28*100</f>
        <v>0</v>
      </c>
      <c r="L59" s="194">
        <f>+'C58'!L29/'C53'!L28*100</f>
        <v>0</v>
      </c>
      <c r="M59" s="127"/>
      <c r="N59" s="194">
        <f>+'C58'!N29/'C53'!N28*100</f>
        <v>0</v>
      </c>
      <c r="O59" s="194">
        <f>+'C58'!O29/'C53'!O28*100</f>
        <v>0</v>
      </c>
      <c r="P59" s="194">
        <f>+'C58'!P29/'C53'!P28*100</f>
        <v>0</v>
      </c>
      <c r="Q59" s="127"/>
      <c r="R59" s="194">
        <f>+'C58'!R29/'C53'!R28*100</f>
        <v>0</v>
      </c>
      <c r="S59" s="194">
        <f>+'C58'!S29/'C53'!S28*100</f>
        <v>0</v>
      </c>
      <c r="T59" s="194">
        <f>+'C58'!T29/'C53'!T28*100</f>
        <v>0</v>
      </c>
      <c r="U59" s="127"/>
      <c r="V59" s="194">
        <f>+'C58'!V29/'C53'!V28*100</f>
        <v>0</v>
      </c>
      <c r="W59" s="194">
        <f>+'C58'!W29/'C53'!W28*100</f>
        <v>0</v>
      </c>
      <c r="X59" s="194">
        <f>+'C58'!X29/'C53'!X28*100</f>
        <v>0</v>
      </c>
      <c r="Y59" s="127"/>
      <c r="Z59" s="194">
        <f>+'C58'!Z29/'C53'!Z28*100</f>
        <v>0</v>
      </c>
      <c r="AA59" s="194">
        <f>+'C58'!AA29/'C53'!AA28*100</f>
        <v>0</v>
      </c>
      <c r="AB59" s="194">
        <f>+'C58'!AB29/'C53'!AB28*100</f>
        <v>0</v>
      </c>
    </row>
    <row r="60" spans="1:28" ht="15" hidden="1" customHeight="1" x14ac:dyDescent="0.25">
      <c r="A60" s="53" t="s">
        <v>65</v>
      </c>
      <c r="B60" s="194">
        <f>+'C58'!B30/'C53'!B29*100</f>
        <v>0</v>
      </c>
      <c r="C60" s="194">
        <f>+'C58'!C30/'C53'!C29*100</f>
        <v>0</v>
      </c>
      <c r="D60" s="194">
        <f>+'C58'!D30/'C53'!D29*100</f>
        <v>0</v>
      </c>
      <c r="E60" s="127"/>
      <c r="F60" s="194">
        <f>+'C58'!F30/'C53'!F29*100</f>
        <v>0</v>
      </c>
      <c r="G60" s="194">
        <f>+'C58'!G30/'C53'!G29*100</f>
        <v>0</v>
      </c>
      <c r="H60" s="194">
        <f>+'C58'!H30/'C53'!H29*100</f>
        <v>0</v>
      </c>
      <c r="I60" s="127"/>
      <c r="J60" s="194">
        <f>+'C58'!J30/'C53'!J29*100</f>
        <v>0</v>
      </c>
      <c r="K60" s="194">
        <f>+'C58'!K30/'C53'!K29*100</f>
        <v>0</v>
      </c>
      <c r="L60" s="194">
        <f>+'C58'!L30/'C53'!L29*100</f>
        <v>0</v>
      </c>
      <c r="M60" s="127"/>
      <c r="N60" s="194">
        <f>+'C58'!N30/'C53'!N29*100</f>
        <v>0</v>
      </c>
      <c r="O60" s="194">
        <f>+'C58'!O30/'C53'!O29*100</f>
        <v>0</v>
      </c>
      <c r="P60" s="194">
        <f>+'C58'!P30/'C53'!P29*100</f>
        <v>0</v>
      </c>
      <c r="Q60" s="127"/>
      <c r="R60" s="194">
        <f>+'C58'!R30/'C53'!R29*100</f>
        <v>0</v>
      </c>
      <c r="S60" s="194">
        <f>+'C58'!S30/'C53'!S29*100</f>
        <v>0</v>
      </c>
      <c r="T60" s="194">
        <f>+'C58'!T30/'C53'!T29*100</f>
        <v>0</v>
      </c>
      <c r="U60" s="127"/>
      <c r="V60" s="194">
        <f>+'C58'!V30/'C53'!V29*100</f>
        <v>0</v>
      </c>
      <c r="W60" s="194">
        <f>+'C58'!W30/'C53'!W29*100</f>
        <v>0</v>
      </c>
      <c r="X60" s="194">
        <f>+'C58'!X30/'C53'!X29*100</f>
        <v>0</v>
      </c>
      <c r="Y60" s="127"/>
      <c r="Z60" s="194" t="e">
        <f>+'C58'!Z30/'C53'!Z29*100</f>
        <v>#DIV/0!</v>
      </c>
      <c r="AA60" s="194" t="e">
        <f>+'C58'!AA30/'C53'!AA29*100</f>
        <v>#DIV/0!</v>
      </c>
      <c r="AB60" s="194" t="e">
        <f>+'C58'!AB30/'C53'!AB29*100</f>
        <v>#DIV/0!</v>
      </c>
    </row>
    <row r="61" spans="1:28" ht="15" hidden="1" customHeight="1" x14ac:dyDescent="0.25">
      <c r="A61" s="53" t="s">
        <v>66</v>
      </c>
      <c r="B61" s="194">
        <f>+'C58'!B31/'C53'!B30*100</f>
        <v>0</v>
      </c>
      <c r="C61" s="194">
        <f>+'C58'!C31/'C53'!C30*100</f>
        <v>0</v>
      </c>
      <c r="D61" s="194">
        <f>+'C58'!D31/'C53'!D30*100</f>
        <v>0</v>
      </c>
      <c r="E61" s="127"/>
      <c r="F61" s="194">
        <f>+'C58'!F31/'C53'!F30*100</f>
        <v>0</v>
      </c>
      <c r="G61" s="194">
        <f>+'C58'!G31/'C53'!G30*100</f>
        <v>0</v>
      </c>
      <c r="H61" s="194">
        <f>+'C58'!H31/'C53'!H30*100</f>
        <v>0</v>
      </c>
      <c r="I61" s="127"/>
      <c r="J61" s="194">
        <f>+'C58'!J31/'C53'!J30*100</f>
        <v>0</v>
      </c>
      <c r="K61" s="194">
        <f>+'C58'!K31/'C53'!K30*100</f>
        <v>0</v>
      </c>
      <c r="L61" s="194">
        <f>+'C58'!L31/'C53'!L30*100</f>
        <v>0</v>
      </c>
      <c r="M61" s="127"/>
      <c r="N61" s="194">
        <f>+'C58'!N31/'C53'!N30*100</f>
        <v>0</v>
      </c>
      <c r="O61" s="194">
        <f>+'C58'!O31/'C53'!O30*100</f>
        <v>0</v>
      </c>
      <c r="P61" s="194">
        <f>+'C58'!P31/'C53'!P30*100</f>
        <v>0</v>
      </c>
      <c r="Q61" s="127"/>
      <c r="R61" s="194">
        <f>+'C58'!R31/'C53'!R30*100</f>
        <v>0</v>
      </c>
      <c r="S61" s="194">
        <f>+'C58'!S31/'C53'!S30*100</f>
        <v>0</v>
      </c>
      <c r="T61" s="194">
        <f>+'C58'!T31/'C53'!T30*100</f>
        <v>0</v>
      </c>
      <c r="U61" s="127"/>
      <c r="V61" s="194">
        <f>+'C58'!V31/'C53'!V30*100</f>
        <v>0</v>
      </c>
      <c r="W61" s="194">
        <f>+'C58'!W31/'C53'!W30*100</f>
        <v>0</v>
      </c>
      <c r="X61" s="194">
        <f>+'C58'!X31/'C53'!X30*100</f>
        <v>0</v>
      </c>
      <c r="Y61" s="127"/>
      <c r="Z61" s="194" t="e">
        <f>+'C58'!Z31/'C53'!Z30*100</f>
        <v>#DIV/0!</v>
      </c>
      <c r="AA61" s="194" t="e">
        <f>+'C58'!AA31/'C53'!AA30*100</f>
        <v>#DIV/0!</v>
      </c>
      <c r="AB61" s="194" t="e">
        <f>+'C58'!AB31/'C53'!AB30*100</f>
        <v>#DIV/0!</v>
      </c>
    </row>
    <row r="62" spans="1:28" ht="15" hidden="1" customHeight="1" x14ac:dyDescent="0.25">
      <c r="A62" s="53" t="s">
        <v>67</v>
      </c>
      <c r="B62" s="194">
        <f>+'C58'!B32/'C53'!B31*100</f>
        <v>0</v>
      </c>
      <c r="C62" s="194">
        <f>+'C58'!C32/'C53'!C31*100</f>
        <v>0</v>
      </c>
      <c r="D62" s="194">
        <f>+'C58'!D32/'C53'!D31*100</f>
        <v>0</v>
      </c>
      <c r="E62" s="127"/>
      <c r="F62" s="194">
        <f>+'C58'!F32/'C53'!F31*100</f>
        <v>0</v>
      </c>
      <c r="G62" s="194">
        <f>+'C58'!G32/'C53'!G31*100</f>
        <v>0</v>
      </c>
      <c r="H62" s="194">
        <f>+'C58'!H32/'C53'!H31*100</f>
        <v>0</v>
      </c>
      <c r="I62" s="127"/>
      <c r="J62" s="194">
        <f>+'C58'!J32/'C53'!J31*100</f>
        <v>0</v>
      </c>
      <c r="K62" s="194">
        <f>+'C58'!K32/'C53'!K31*100</f>
        <v>0</v>
      </c>
      <c r="L62" s="194">
        <f>+'C58'!L32/'C53'!L31*100</f>
        <v>0</v>
      </c>
      <c r="M62" s="127"/>
      <c r="N62" s="194">
        <f>+'C58'!N32/'C53'!N31*100</f>
        <v>0</v>
      </c>
      <c r="O62" s="194">
        <f>+'C58'!O32/'C53'!O31*100</f>
        <v>0</v>
      </c>
      <c r="P62" s="194">
        <f>+'C58'!P32/'C53'!P31*100</f>
        <v>0</v>
      </c>
      <c r="Q62" s="127"/>
      <c r="R62" s="194">
        <f>+'C58'!R32/'C53'!R31*100</f>
        <v>0</v>
      </c>
      <c r="S62" s="194">
        <f>+'C58'!S32/'C53'!S31*100</f>
        <v>0</v>
      </c>
      <c r="T62" s="194">
        <f>+'C58'!T32/'C53'!T31*100</f>
        <v>0</v>
      </c>
      <c r="U62" s="127"/>
      <c r="V62" s="194">
        <f>+'C58'!V32/'C53'!V31*100</f>
        <v>0</v>
      </c>
      <c r="W62" s="194">
        <f>+'C58'!W32/'C53'!W31*100</f>
        <v>0</v>
      </c>
      <c r="X62" s="194">
        <f>+'C58'!X32/'C53'!X31*100</f>
        <v>0</v>
      </c>
      <c r="Y62" s="127"/>
      <c r="Z62" s="194" t="e">
        <f>+'C58'!Z32/'C53'!Z31*100</f>
        <v>#DIV/0!</v>
      </c>
      <c r="AA62" s="194" t="e">
        <f>+'C58'!AA32/'C53'!AA31*100</f>
        <v>#DIV/0!</v>
      </c>
      <c r="AB62" s="194" t="e">
        <f>+'C58'!AB32/'C53'!AB31*100</f>
        <v>#DIV/0!</v>
      </c>
    </row>
    <row r="63" spans="1:28" ht="15" hidden="1" customHeight="1" x14ac:dyDescent="0.25">
      <c r="A63" s="53" t="s">
        <v>68</v>
      </c>
      <c r="B63" s="194">
        <f>+'C58'!B33/'C53'!B32*100</f>
        <v>0</v>
      </c>
      <c r="C63" s="194">
        <f>+'C58'!C33/'C53'!C32*100</f>
        <v>0</v>
      </c>
      <c r="D63" s="194">
        <f>+'C58'!D33/'C53'!D32*100</f>
        <v>0</v>
      </c>
      <c r="E63" s="127"/>
      <c r="F63" s="194">
        <f>+'C58'!F33/'C53'!F32*100</f>
        <v>0</v>
      </c>
      <c r="G63" s="194">
        <f>+'C58'!G33/'C53'!G32*100</f>
        <v>0</v>
      </c>
      <c r="H63" s="194">
        <f>+'C58'!H33/'C53'!H32*100</f>
        <v>0</v>
      </c>
      <c r="I63" s="127"/>
      <c r="J63" s="194">
        <f>+'C58'!J33/'C53'!J32*100</f>
        <v>0</v>
      </c>
      <c r="K63" s="194">
        <f>+'C58'!K33/'C53'!K32*100</f>
        <v>0</v>
      </c>
      <c r="L63" s="194">
        <f>+'C58'!L33/'C53'!L32*100</f>
        <v>0</v>
      </c>
      <c r="M63" s="127"/>
      <c r="N63" s="194">
        <f>+'C58'!N33/'C53'!N32*100</f>
        <v>0</v>
      </c>
      <c r="O63" s="194">
        <f>+'C58'!O33/'C53'!O32*100</f>
        <v>0</v>
      </c>
      <c r="P63" s="194">
        <f>+'C58'!P33/'C53'!P32*100</f>
        <v>0</v>
      </c>
      <c r="Q63" s="127"/>
      <c r="R63" s="194">
        <f>+'C58'!R33/'C53'!R32*100</f>
        <v>0</v>
      </c>
      <c r="S63" s="194">
        <f>+'C58'!S33/'C53'!S32*100</f>
        <v>0</v>
      </c>
      <c r="T63" s="194">
        <f>+'C58'!T33/'C53'!T32*100</f>
        <v>0</v>
      </c>
      <c r="U63" s="127"/>
      <c r="V63" s="194">
        <f>+'C58'!V33/'C53'!V32*100</f>
        <v>0</v>
      </c>
      <c r="W63" s="194">
        <f>+'C58'!W33/'C53'!W32*100</f>
        <v>0</v>
      </c>
      <c r="X63" s="194">
        <f>+'C58'!X33/'C53'!X32*100</f>
        <v>0</v>
      </c>
      <c r="Y63" s="127"/>
      <c r="Z63" s="194" t="e">
        <f>+'C58'!Z33/'C53'!Z32*100</f>
        <v>#DIV/0!</v>
      </c>
      <c r="AA63" s="194" t="e">
        <f>+'C58'!AA33/'C53'!AA32*100</f>
        <v>#DIV/0!</v>
      </c>
      <c r="AB63" s="194" t="e">
        <f>+'C58'!AB33/'C53'!AB32*100</f>
        <v>#DIV/0!</v>
      </c>
    </row>
    <row r="64" spans="1:28" ht="15" hidden="1" customHeight="1" x14ac:dyDescent="0.25">
      <c r="A64" s="53" t="s">
        <v>479</v>
      </c>
      <c r="B64" s="194">
        <f>+'C58'!B34/'C53'!B33*100</f>
        <v>0</v>
      </c>
      <c r="C64" s="194">
        <f>+'C58'!C34/'C53'!C33*100</f>
        <v>0</v>
      </c>
      <c r="D64" s="194">
        <f>+'C58'!D34/'C53'!D33*100</f>
        <v>0</v>
      </c>
      <c r="E64" s="127"/>
      <c r="F64" s="194">
        <f>+'C58'!F34/'C53'!F33*100</f>
        <v>0</v>
      </c>
      <c r="G64" s="194">
        <f>+'C58'!G34/'C53'!G33*100</f>
        <v>0</v>
      </c>
      <c r="H64" s="194">
        <f>+'C58'!H34/'C53'!H33*100</f>
        <v>0</v>
      </c>
      <c r="I64" s="127"/>
      <c r="J64" s="194">
        <f>+'C58'!J34/'C53'!J33*100</f>
        <v>0</v>
      </c>
      <c r="K64" s="194">
        <f>+'C58'!K34/'C53'!K33*100</f>
        <v>0</v>
      </c>
      <c r="L64" s="194">
        <f>+'C58'!L34/'C53'!L33*100</f>
        <v>0</v>
      </c>
      <c r="M64" s="127"/>
      <c r="N64" s="194">
        <f>+'C58'!N34/'C53'!N33*100</f>
        <v>0</v>
      </c>
      <c r="O64" s="194">
        <f>+'C58'!O34/'C53'!O33*100</f>
        <v>0</v>
      </c>
      <c r="P64" s="194">
        <f>+'C58'!P34/'C53'!P33*100</f>
        <v>0</v>
      </c>
      <c r="Q64" s="127"/>
      <c r="R64" s="194">
        <f>+'C58'!R34/'C53'!R33*100</f>
        <v>0</v>
      </c>
      <c r="S64" s="194">
        <f>+'C58'!S34/'C53'!S33*100</f>
        <v>0</v>
      </c>
      <c r="T64" s="194">
        <f>+'C58'!T34/'C53'!T33*100</f>
        <v>0</v>
      </c>
      <c r="U64" s="127"/>
      <c r="V64" s="194">
        <f>+'C58'!V34/'C53'!V33*100</f>
        <v>0</v>
      </c>
      <c r="W64" s="194">
        <f>+'C58'!W34/'C53'!W33*100</f>
        <v>0</v>
      </c>
      <c r="X64" s="194">
        <f>+'C58'!X34/'C53'!X33*100</f>
        <v>0</v>
      </c>
      <c r="Y64" s="127"/>
      <c r="Z64" s="194" t="e">
        <f>+'C58'!Z34/'C53'!Z33*100</f>
        <v>#DIV/0!</v>
      </c>
      <c r="AA64" s="194" t="e">
        <f>+'C58'!AA34/'C53'!AA33*100</f>
        <v>#DIV/0!</v>
      </c>
      <c r="AB64" s="194" t="e">
        <f>+'C58'!AB34/'C53'!AB33*100</f>
        <v>#DIV/0!</v>
      </c>
    </row>
    <row r="65" spans="1:28" ht="15" hidden="1" customHeight="1" x14ac:dyDescent="0.25">
      <c r="A65" s="53" t="s">
        <v>69</v>
      </c>
      <c r="B65" s="194">
        <f>+'C58'!B35/'C53'!B34*100</f>
        <v>0</v>
      </c>
      <c r="C65" s="194">
        <f>+'C58'!C35/'C53'!C34*100</f>
        <v>0</v>
      </c>
      <c r="D65" s="194">
        <f>+'C58'!D35/'C53'!D34*100</f>
        <v>0</v>
      </c>
      <c r="E65" s="127"/>
      <c r="F65" s="194">
        <f>+'C58'!F35/'C53'!F34*100</f>
        <v>0</v>
      </c>
      <c r="G65" s="194">
        <f>+'C58'!G35/'C53'!G34*100</f>
        <v>0</v>
      </c>
      <c r="H65" s="194">
        <f>+'C58'!H35/'C53'!H34*100</f>
        <v>0</v>
      </c>
      <c r="I65" s="127"/>
      <c r="J65" s="194">
        <f>+'C58'!J35/'C53'!J34*100</f>
        <v>0</v>
      </c>
      <c r="K65" s="194">
        <f>+'C58'!K35/'C53'!K34*100</f>
        <v>0</v>
      </c>
      <c r="L65" s="194">
        <f>+'C58'!L35/'C53'!L34*100</f>
        <v>0</v>
      </c>
      <c r="M65" s="127"/>
      <c r="N65" s="194">
        <f>+'C58'!N35/'C53'!N34*100</f>
        <v>0</v>
      </c>
      <c r="O65" s="194">
        <f>+'C58'!O35/'C53'!O34*100</f>
        <v>0</v>
      </c>
      <c r="P65" s="194">
        <f>+'C58'!P35/'C53'!P34*100</f>
        <v>0</v>
      </c>
      <c r="Q65" s="127"/>
      <c r="R65" s="194">
        <f>+'C58'!R35/'C53'!R34*100</f>
        <v>0</v>
      </c>
      <c r="S65" s="194">
        <f>+'C58'!S35/'C53'!S34*100</f>
        <v>0</v>
      </c>
      <c r="T65" s="194">
        <f>+'C58'!T35/'C53'!T34*100</f>
        <v>0</v>
      </c>
      <c r="U65" s="127"/>
      <c r="V65" s="194">
        <f>+'C58'!V35/'C53'!V34*100</f>
        <v>0</v>
      </c>
      <c r="W65" s="194">
        <f>+'C58'!W35/'C53'!W34*100</f>
        <v>0</v>
      </c>
      <c r="X65" s="194">
        <f>+'C58'!X35/'C53'!X34*100</f>
        <v>0</v>
      </c>
      <c r="Y65" s="127"/>
      <c r="Z65" s="194" t="e">
        <f>+'C58'!Z35/'C53'!Z34*100</f>
        <v>#DIV/0!</v>
      </c>
      <c r="AA65" s="194" t="e">
        <f>+'C58'!AA35/'C53'!AA34*100</f>
        <v>#DIV/0!</v>
      </c>
      <c r="AB65" s="194" t="e">
        <f>+'C58'!AB35/'C53'!AB34*100</f>
        <v>#DIV/0!</v>
      </c>
    </row>
    <row r="66" spans="1:28" ht="15" hidden="1" customHeight="1" x14ac:dyDescent="0.25">
      <c r="A66" s="53" t="s">
        <v>70</v>
      </c>
      <c r="B66" s="194">
        <f>+'C58'!B36/'C53'!B35*100</f>
        <v>0</v>
      </c>
      <c r="C66" s="194">
        <f>+'C58'!C36/'C53'!C35*100</f>
        <v>0</v>
      </c>
      <c r="D66" s="194">
        <f>+'C58'!D36/'C53'!D35*100</f>
        <v>0</v>
      </c>
      <c r="E66" s="127"/>
      <c r="F66" s="194">
        <f>+'C58'!F36/'C53'!F35*100</f>
        <v>0</v>
      </c>
      <c r="G66" s="194">
        <f>+'C58'!G36/'C53'!G35*100</f>
        <v>0</v>
      </c>
      <c r="H66" s="194">
        <f>+'C58'!H36/'C53'!H35*100</f>
        <v>0</v>
      </c>
      <c r="I66" s="127"/>
      <c r="J66" s="194">
        <f>+'C58'!J36/'C53'!J35*100</f>
        <v>0</v>
      </c>
      <c r="K66" s="194">
        <f>+'C58'!K36/'C53'!K35*100</f>
        <v>0</v>
      </c>
      <c r="L66" s="194">
        <f>+'C58'!L36/'C53'!L35*100</f>
        <v>0</v>
      </c>
      <c r="M66" s="127"/>
      <c r="N66" s="194">
        <f>+'C58'!N36/'C53'!N35*100</f>
        <v>0</v>
      </c>
      <c r="O66" s="194">
        <f>+'C58'!O36/'C53'!O35*100</f>
        <v>0</v>
      </c>
      <c r="P66" s="194">
        <f>+'C58'!P36/'C53'!P35*100</f>
        <v>0</v>
      </c>
      <c r="Q66" s="127"/>
      <c r="R66" s="194">
        <f>+'C58'!R36/'C53'!R35*100</f>
        <v>0</v>
      </c>
      <c r="S66" s="194">
        <f>+'C58'!S36/'C53'!S35*100</f>
        <v>0</v>
      </c>
      <c r="T66" s="194">
        <f>+'C58'!T36/'C53'!T35*100</f>
        <v>0</v>
      </c>
      <c r="U66" s="127"/>
      <c r="V66" s="194">
        <f>+'C58'!V36/'C53'!V35*100</f>
        <v>0</v>
      </c>
      <c r="W66" s="194">
        <f>+'C58'!W36/'C53'!W35*100</f>
        <v>0</v>
      </c>
      <c r="X66" s="194">
        <f>+'C58'!X36/'C53'!X35*100</f>
        <v>0</v>
      </c>
      <c r="Y66" s="127"/>
      <c r="Z66" s="194" t="e">
        <f>+'C58'!Z36/'C53'!Z35*100</f>
        <v>#DIV/0!</v>
      </c>
      <c r="AA66" s="194" t="e">
        <f>+'C58'!AA36/'C53'!AA35*100</f>
        <v>#DIV/0!</v>
      </c>
      <c r="AB66" s="194" t="e">
        <f>+'C58'!AB36/'C53'!AB35*100</f>
        <v>#DIV/0!</v>
      </c>
    </row>
    <row r="67" spans="1:28" ht="15" hidden="1" customHeight="1" x14ac:dyDescent="0.25">
      <c r="A67" s="53" t="s">
        <v>71</v>
      </c>
      <c r="B67" s="194">
        <f>+'C58'!B37/'C53'!B36*100</f>
        <v>0</v>
      </c>
      <c r="C67" s="194">
        <f>+'C58'!C37/'C53'!C36*100</f>
        <v>0</v>
      </c>
      <c r="D67" s="194">
        <f>+'C58'!D37/'C53'!D36*100</f>
        <v>0</v>
      </c>
      <c r="E67" s="127"/>
      <c r="F67" s="194">
        <f>+'C58'!F37/'C53'!F36*100</f>
        <v>0</v>
      </c>
      <c r="G67" s="194">
        <f>+'C58'!G37/'C53'!G36*100</f>
        <v>0</v>
      </c>
      <c r="H67" s="194">
        <f>+'C58'!H37/'C53'!H36*100</f>
        <v>0</v>
      </c>
      <c r="I67" s="127"/>
      <c r="J67" s="194">
        <f>+'C58'!J37/'C53'!J36*100</f>
        <v>0</v>
      </c>
      <c r="K67" s="194">
        <f>+'C58'!K37/'C53'!K36*100</f>
        <v>0</v>
      </c>
      <c r="L67" s="194">
        <f>+'C58'!L37/'C53'!L36*100</f>
        <v>0</v>
      </c>
      <c r="M67" s="127"/>
      <c r="N67" s="194">
        <f>+'C58'!N37/'C53'!N36*100</f>
        <v>0</v>
      </c>
      <c r="O67" s="194">
        <f>+'C58'!O37/'C53'!O36*100</f>
        <v>0</v>
      </c>
      <c r="P67" s="194">
        <f>+'C58'!P37/'C53'!P36*100</f>
        <v>0</v>
      </c>
      <c r="Q67" s="127"/>
      <c r="R67" s="194">
        <f>+'C58'!R37/'C53'!R36*100</f>
        <v>0</v>
      </c>
      <c r="S67" s="194">
        <f>+'C58'!S37/'C53'!S36*100</f>
        <v>0</v>
      </c>
      <c r="T67" s="194">
        <f>+'C58'!T37/'C53'!T36*100</f>
        <v>0</v>
      </c>
      <c r="U67" s="127"/>
      <c r="V67" s="194">
        <f>+'C58'!V37/'C53'!V36*100</f>
        <v>0</v>
      </c>
      <c r="W67" s="194">
        <f>+'C58'!W37/'C53'!W36*100</f>
        <v>0</v>
      </c>
      <c r="X67" s="194">
        <f>+'C58'!X37/'C53'!X36*100</f>
        <v>0</v>
      </c>
      <c r="Y67" s="127"/>
      <c r="Z67" s="194" t="e">
        <f>+'C58'!Z37/'C53'!Z36*100</f>
        <v>#DIV/0!</v>
      </c>
      <c r="AA67" s="194" t="e">
        <f>+'C58'!AA37/'C53'!AA36*100</f>
        <v>#DIV/0!</v>
      </c>
      <c r="AB67" s="194" t="e">
        <f>+'C58'!AB37/'C53'!AB36*100</f>
        <v>#DIV/0!</v>
      </c>
    </row>
    <row r="68" spans="1:28" ht="15" hidden="1" customHeight="1" x14ac:dyDescent="0.25">
      <c r="A68" s="49" t="s">
        <v>72</v>
      </c>
      <c r="B68" s="194">
        <f>+'C58'!B38/'C53'!B37*100</f>
        <v>0</v>
      </c>
      <c r="C68" s="194">
        <f>+'C58'!C38/'C53'!C37*100</f>
        <v>0</v>
      </c>
      <c r="D68" s="194">
        <f>+'C58'!D38/'C53'!D37*100</f>
        <v>0</v>
      </c>
      <c r="E68" s="127"/>
      <c r="F68" s="194">
        <f>+'C58'!F38/'C53'!F37*100</f>
        <v>0</v>
      </c>
      <c r="G68" s="194">
        <f>+'C58'!G38/'C53'!G37*100</f>
        <v>0</v>
      </c>
      <c r="H68" s="194">
        <f>+'C58'!H38/'C53'!H37*100</f>
        <v>0</v>
      </c>
      <c r="I68" s="127"/>
      <c r="J68" s="194">
        <f>+'C58'!J38/'C53'!J37*100</f>
        <v>0</v>
      </c>
      <c r="K68" s="194">
        <f>+'C58'!K38/'C53'!K37*100</f>
        <v>0</v>
      </c>
      <c r="L68" s="194">
        <f>+'C58'!L38/'C53'!L37*100</f>
        <v>0</v>
      </c>
      <c r="M68" s="127"/>
      <c r="N68" s="194">
        <f>+'C58'!N38/'C53'!N37*100</f>
        <v>0</v>
      </c>
      <c r="O68" s="194">
        <f>+'C58'!O38/'C53'!O37*100</f>
        <v>0</v>
      </c>
      <c r="P68" s="194">
        <f>+'C58'!P38/'C53'!P37*100</f>
        <v>0</v>
      </c>
      <c r="Q68" s="127"/>
      <c r="R68" s="194">
        <f>+'C58'!R38/'C53'!R37*100</f>
        <v>0</v>
      </c>
      <c r="S68" s="194">
        <f>+'C58'!S38/'C53'!S37*100</f>
        <v>0</v>
      </c>
      <c r="T68" s="194">
        <f>+'C58'!T38/'C53'!T37*100</f>
        <v>0</v>
      </c>
      <c r="U68" s="127"/>
      <c r="V68" s="194">
        <f>+'C58'!V38/'C53'!V37*100</f>
        <v>0</v>
      </c>
      <c r="W68" s="194">
        <f>+'C58'!W38/'C53'!W37*100</f>
        <v>0</v>
      </c>
      <c r="X68" s="194">
        <f>+'C58'!X38/'C53'!X37*100</f>
        <v>0</v>
      </c>
      <c r="Y68" s="127"/>
      <c r="Z68" s="194" t="e">
        <f>+'C58'!Z38/'C53'!Z37*100</f>
        <v>#DIV/0!</v>
      </c>
      <c r="AA68" s="194" t="e">
        <f>+'C58'!AA38/'C53'!AA37*100</f>
        <v>#DIV/0!</v>
      </c>
      <c r="AB68" s="194" t="e">
        <f>+'C58'!AB38/'C53'!AB37*100</f>
        <v>#DIV/0!</v>
      </c>
    </row>
    <row r="69" spans="1:28" ht="15" customHeight="1" x14ac:dyDescent="0.25">
      <c r="A69" s="262" t="s">
        <v>571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</row>
    <row r="70" spans="1:28" ht="15" customHeight="1" x14ac:dyDescent="0.25">
      <c r="A70" s="258" t="s">
        <v>513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</row>
    <row r="71" spans="1:28" ht="15" customHeight="1" x14ac:dyDescent="0.25">
      <c r="A71" s="263" t="s">
        <v>565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</row>
    <row r="72" spans="1:28" ht="15" customHeight="1" x14ac:dyDescent="0.25">
      <c r="A72" s="258" t="s">
        <v>566</v>
      </c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</row>
  </sheetData>
  <mergeCells count="20">
    <mergeCell ref="A69:AB69"/>
    <mergeCell ref="A70:AB70"/>
    <mergeCell ref="A71:AB71"/>
    <mergeCell ref="A72:AB72"/>
    <mergeCell ref="V7:X7"/>
    <mergeCell ref="Z7:AB7"/>
    <mergeCell ref="A39:AB39"/>
    <mergeCell ref="A9:AB9"/>
    <mergeCell ref="A7:A8"/>
    <mergeCell ref="B7:D7"/>
    <mergeCell ref="F7:H7"/>
    <mergeCell ref="J7:L7"/>
    <mergeCell ref="N7:P7"/>
    <mergeCell ref="R7:T7"/>
    <mergeCell ref="AC2:AD3"/>
    <mergeCell ref="A5:AB5"/>
    <mergeCell ref="A1:AB1"/>
    <mergeCell ref="A2:AB2"/>
    <mergeCell ref="A3:AB3"/>
    <mergeCell ref="A4:AB4"/>
  </mergeCells>
  <hyperlinks>
    <hyperlink ref="AD2:AE3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activeCell="AC20" sqref="AC20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245" t="s">
        <v>480</v>
      </c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11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7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8.7109375" style="53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8" width="7.5703125" style="53" bestFit="1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1" s="81" customFormat="1" ht="15" customHeight="1" x14ac:dyDescent="0.25">
      <c r="A1" s="261" t="s">
        <v>223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102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59"/>
      <c r="B8" s="202"/>
      <c r="C8" s="202"/>
      <c r="D8" s="202"/>
      <c r="E8" s="50"/>
      <c r="F8" s="202"/>
      <c r="G8" s="202"/>
      <c r="H8" s="202"/>
      <c r="I8" s="50"/>
      <c r="J8" s="202"/>
      <c r="K8" s="202"/>
      <c r="L8" s="202"/>
      <c r="M8" s="50"/>
      <c r="N8" s="202"/>
      <c r="O8" s="202"/>
      <c r="P8" s="202"/>
      <c r="Q8" s="50"/>
      <c r="R8" s="202"/>
      <c r="S8" s="202"/>
      <c r="T8" s="202"/>
      <c r="U8" s="50"/>
      <c r="V8" s="202"/>
      <c r="W8" s="202"/>
      <c r="X8" s="202"/>
      <c r="Y8" s="50"/>
      <c r="Z8" s="202"/>
      <c r="AA8" s="202"/>
      <c r="AB8" s="202"/>
    </row>
    <row r="9" spans="1:31" ht="15" customHeight="1" x14ac:dyDescent="0.25">
      <c r="A9" s="60" t="s">
        <v>8</v>
      </c>
      <c r="B9" s="120">
        <f>+B15+B21</f>
        <v>245884</v>
      </c>
      <c r="C9" s="120">
        <f t="shared" ref="B9:D12" si="0">+C15+C21</f>
        <v>124019</v>
      </c>
      <c r="D9" s="120">
        <f t="shared" si="0"/>
        <v>121865</v>
      </c>
      <c r="E9" s="120"/>
      <c r="F9" s="120">
        <f t="shared" ref="F9:H12" si="1">+F15+F21</f>
        <v>55213</v>
      </c>
      <c r="G9" s="120">
        <f t="shared" si="1"/>
        <v>27851</v>
      </c>
      <c r="H9" s="120">
        <f t="shared" si="1"/>
        <v>27362</v>
      </c>
      <c r="I9" s="120"/>
      <c r="J9" s="120">
        <f t="shared" ref="J9:L12" si="2">+J15+J21</f>
        <v>54891</v>
      </c>
      <c r="K9" s="120">
        <f t="shared" si="2"/>
        <v>28141</v>
      </c>
      <c r="L9" s="120">
        <f t="shared" si="2"/>
        <v>26750</v>
      </c>
      <c r="M9" s="120"/>
      <c r="N9" s="120">
        <f t="shared" ref="N9:P12" si="3">+N15+N21</f>
        <v>49938</v>
      </c>
      <c r="O9" s="120">
        <f t="shared" si="3"/>
        <v>25076</v>
      </c>
      <c r="P9" s="120">
        <f t="shared" si="3"/>
        <v>24862</v>
      </c>
      <c r="Q9" s="120"/>
      <c r="R9" s="120">
        <f t="shared" ref="R9:T12" si="4">+R15+R21</f>
        <v>43015</v>
      </c>
      <c r="S9" s="120">
        <f t="shared" si="4"/>
        <v>21609</v>
      </c>
      <c r="T9" s="120">
        <f t="shared" si="4"/>
        <v>21406</v>
      </c>
      <c r="U9" s="120"/>
      <c r="V9" s="120">
        <f t="shared" ref="V9:X12" si="5">+V15+V21</f>
        <v>42548</v>
      </c>
      <c r="W9" s="120">
        <f t="shared" si="5"/>
        <v>21205</v>
      </c>
      <c r="X9" s="120">
        <f t="shared" si="5"/>
        <v>21343</v>
      </c>
      <c r="Y9" s="120"/>
      <c r="Z9" s="110">
        <f t="shared" ref="Z9:AB12" si="6">+Z15+Z21</f>
        <v>279</v>
      </c>
      <c r="AA9" s="110">
        <f t="shared" si="6"/>
        <v>137</v>
      </c>
      <c r="AB9" s="110">
        <f t="shared" si="6"/>
        <v>142</v>
      </c>
    </row>
    <row r="10" spans="1:31" ht="15" customHeight="1" x14ac:dyDescent="0.25">
      <c r="A10" s="68" t="s">
        <v>41</v>
      </c>
      <c r="B10" s="121">
        <f t="shared" si="0"/>
        <v>212094</v>
      </c>
      <c r="C10" s="121">
        <f t="shared" si="0"/>
        <v>107317</v>
      </c>
      <c r="D10" s="121">
        <f t="shared" si="0"/>
        <v>104777</v>
      </c>
      <c r="E10" s="121"/>
      <c r="F10" s="121">
        <f t="shared" si="1"/>
        <v>47937</v>
      </c>
      <c r="G10" s="121">
        <f t="shared" si="1"/>
        <v>24254</v>
      </c>
      <c r="H10" s="121">
        <f t="shared" si="1"/>
        <v>23683</v>
      </c>
      <c r="I10" s="121"/>
      <c r="J10" s="121">
        <f t="shared" si="2"/>
        <v>47852</v>
      </c>
      <c r="K10" s="121">
        <f t="shared" si="2"/>
        <v>24655</v>
      </c>
      <c r="L10" s="121">
        <f t="shared" si="2"/>
        <v>23197</v>
      </c>
      <c r="M10" s="121"/>
      <c r="N10" s="121">
        <f t="shared" si="3"/>
        <v>43019</v>
      </c>
      <c r="O10" s="121">
        <f t="shared" si="3"/>
        <v>21639</v>
      </c>
      <c r="P10" s="121">
        <f t="shared" si="3"/>
        <v>21380</v>
      </c>
      <c r="Q10" s="121"/>
      <c r="R10" s="121">
        <f t="shared" si="4"/>
        <v>36824</v>
      </c>
      <c r="S10" s="121">
        <f t="shared" si="4"/>
        <v>18545</v>
      </c>
      <c r="T10" s="121">
        <f t="shared" si="4"/>
        <v>18279</v>
      </c>
      <c r="U10" s="121"/>
      <c r="V10" s="121">
        <f t="shared" si="5"/>
        <v>36414</v>
      </c>
      <c r="W10" s="121">
        <f t="shared" si="5"/>
        <v>18199</v>
      </c>
      <c r="X10" s="121">
        <f t="shared" si="5"/>
        <v>18215</v>
      </c>
      <c r="Y10" s="121"/>
      <c r="Z10" s="37">
        <f t="shared" si="6"/>
        <v>48</v>
      </c>
      <c r="AA10" s="37">
        <f t="shared" si="6"/>
        <v>25</v>
      </c>
      <c r="AB10" s="37">
        <f t="shared" si="6"/>
        <v>23</v>
      </c>
    </row>
    <row r="11" spans="1:31" ht="15" customHeight="1" x14ac:dyDescent="0.25">
      <c r="A11" s="68" t="s">
        <v>42</v>
      </c>
      <c r="B11" s="121">
        <f t="shared" si="0"/>
        <v>24785</v>
      </c>
      <c r="C11" s="121">
        <f t="shared" si="0"/>
        <v>12508</v>
      </c>
      <c r="D11" s="121">
        <f t="shared" si="0"/>
        <v>12277</v>
      </c>
      <c r="E11" s="121"/>
      <c r="F11" s="121">
        <f t="shared" si="1"/>
        <v>5285</v>
      </c>
      <c r="G11" s="121">
        <f t="shared" si="1"/>
        <v>2658</v>
      </c>
      <c r="H11" s="121">
        <f t="shared" si="1"/>
        <v>2627</v>
      </c>
      <c r="I11" s="121"/>
      <c r="J11" s="121">
        <f t="shared" si="2"/>
        <v>5081</v>
      </c>
      <c r="K11" s="121">
        <f t="shared" si="2"/>
        <v>2553</v>
      </c>
      <c r="L11" s="121">
        <f t="shared" si="2"/>
        <v>2528</v>
      </c>
      <c r="M11" s="121"/>
      <c r="N11" s="121">
        <f t="shared" si="3"/>
        <v>5045</v>
      </c>
      <c r="O11" s="121">
        <f t="shared" si="3"/>
        <v>2568</v>
      </c>
      <c r="P11" s="121">
        <f t="shared" si="3"/>
        <v>2477</v>
      </c>
      <c r="Q11" s="121"/>
      <c r="R11" s="121">
        <f t="shared" si="4"/>
        <v>4555</v>
      </c>
      <c r="S11" s="121">
        <f t="shared" si="4"/>
        <v>2308</v>
      </c>
      <c r="T11" s="121">
        <f t="shared" si="4"/>
        <v>2247</v>
      </c>
      <c r="U11" s="121"/>
      <c r="V11" s="121">
        <f t="shared" si="5"/>
        <v>4588</v>
      </c>
      <c r="W11" s="121">
        <f t="shared" si="5"/>
        <v>2309</v>
      </c>
      <c r="X11" s="121">
        <f t="shared" si="5"/>
        <v>2279</v>
      </c>
      <c r="Y11" s="121"/>
      <c r="Z11" s="37">
        <f t="shared" si="6"/>
        <v>231</v>
      </c>
      <c r="AA11" s="37">
        <f t="shared" si="6"/>
        <v>112</v>
      </c>
      <c r="AB11" s="37">
        <f t="shared" si="6"/>
        <v>119</v>
      </c>
    </row>
    <row r="12" spans="1:31" ht="15" customHeight="1" x14ac:dyDescent="0.25">
      <c r="A12" s="68" t="s">
        <v>194</v>
      </c>
      <c r="B12" s="121">
        <f t="shared" si="0"/>
        <v>9005</v>
      </c>
      <c r="C12" s="121">
        <f t="shared" si="0"/>
        <v>4194</v>
      </c>
      <c r="D12" s="121">
        <f t="shared" si="0"/>
        <v>4811</v>
      </c>
      <c r="E12" s="121"/>
      <c r="F12" s="121">
        <f t="shared" si="1"/>
        <v>1991</v>
      </c>
      <c r="G12" s="37">
        <f t="shared" si="1"/>
        <v>939</v>
      </c>
      <c r="H12" s="121">
        <f t="shared" si="1"/>
        <v>1052</v>
      </c>
      <c r="I12" s="121"/>
      <c r="J12" s="121">
        <f t="shared" si="2"/>
        <v>1958</v>
      </c>
      <c r="K12" s="37">
        <f t="shared" si="2"/>
        <v>933</v>
      </c>
      <c r="L12" s="121">
        <f t="shared" si="2"/>
        <v>1025</v>
      </c>
      <c r="M12" s="121"/>
      <c r="N12" s="121">
        <f t="shared" si="3"/>
        <v>1874</v>
      </c>
      <c r="O12" s="37">
        <f t="shared" si="3"/>
        <v>869</v>
      </c>
      <c r="P12" s="121">
        <f t="shared" si="3"/>
        <v>1005</v>
      </c>
      <c r="Q12" s="121"/>
      <c r="R12" s="121">
        <f t="shared" si="4"/>
        <v>1636</v>
      </c>
      <c r="S12" s="37">
        <f t="shared" si="4"/>
        <v>756</v>
      </c>
      <c r="T12" s="37">
        <f t="shared" si="4"/>
        <v>880</v>
      </c>
      <c r="U12" s="121"/>
      <c r="V12" s="121">
        <f t="shared" si="5"/>
        <v>1546</v>
      </c>
      <c r="W12" s="37">
        <f t="shared" si="5"/>
        <v>697</v>
      </c>
      <c r="X12" s="37">
        <f t="shared" si="5"/>
        <v>849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1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193"/>
      <c r="AA13" s="193"/>
      <c r="AB13" s="193"/>
    </row>
    <row r="14" spans="1:31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193"/>
      <c r="AA14" s="193"/>
      <c r="AB14" s="193"/>
    </row>
    <row r="15" spans="1:31" ht="15" customHeight="1" x14ac:dyDescent="0.25">
      <c r="A15" s="67" t="s">
        <v>8</v>
      </c>
      <c r="B15" s="120">
        <f>+B16+B17+B18</f>
        <v>190844</v>
      </c>
      <c r="C15" s="120">
        <f t="shared" ref="C15:D15" si="7">+C16+C17+C18</f>
        <v>96396</v>
      </c>
      <c r="D15" s="120">
        <f t="shared" si="7"/>
        <v>94448</v>
      </c>
      <c r="E15" s="120"/>
      <c r="F15" s="120">
        <f>+F16+F17+F18</f>
        <v>42717</v>
      </c>
      <c r="G15" s="120">
        <f t="shared" ref="G15:H15" si="8">+G16+G17+G18</f>
        <v>21571</v>
      </c>
      <c r="H15" s="120">
        <f t="shared" si="8"/>
        <v>21146</v>
      </c>
      <c r="I15" s="120"/>
      <c r="J15" s="120">
        <f>+J16+J17+J18</f>
        <v>42611</v>
      </c>
      <c r="K15" s="120">
        <f t="shared" ref="K15:L15" si="9">+K16+K17+K18</f>
        <v>21861</v>
      </c>
      <c r="L15" s="120">
        <f t="shared" si="9"/>
        <v>20750</v>
      </c>
      <c r="M15" s="120"/>
      <c r="N15" s="120">
        <f>+N16+N17+N18</f>
        <v>39114</v>
      </c>
      <c r="O15" s="120">
        <f t="shared" ref="O15:P15" si="10">+O16+O17+O18</f>
        <v>19711</v>
      </c>
      <c r="P15" s="120">
        <f t="shared" si="10"/>
        <v>19403</v>
      </c>
      <c r="Q15" s="120"/>
      <c r="R15" s="120">
        <f>+R16+R17+R18</f>
        <v>33203</v>
      </c>
      <c r="S15" s="120">
        <f t="shared" ref="S15:T15" si="11">+S16+S17+S18</f>
        <v>16694</v>
      </c>
      <c r="T15" s="120">
        <f t="shared" si="11"/>
        <v>16509</v>
      </c>
      <c r="U15" s="120"/>
      <c r="V15" s="120">
        <f>+V16+V17+V18</f>
        <v>32931</v>
      </c>
      <c r="W15" s="120">
        <f t="shared" ref="W15:X15" si="12">+W16+W17+W18</f>
        <v>16427</v>
      </c>
      <c r="X15" s="120">
        <f t="shared" si="12"/>
        <v>16504</v>
      </c>
      <c r="Y15" s="120"/>
      <c r="Z15" s="110">
        <f>+Z16+Z17+Z18</f>
        <v>268</v>
      </c>
      <c r="AA15" s="110">
        <f t="shared" ref="AA15:AB15" si="13">+AA16+AA17+AA18</f>
        <v>132</v>
      </c>
      <c r="AB15" s="110">
        <f t="shared" si="13"/>
        <v>136</v>
      </c>
    </row>
    <row r="16" spans="1:31" ht="15" customHeight="1" x14ac:dyDescent="0.25">
      <c r="A16" s="68" t="s">
        <v>41</v>
      </c>
      <c r="B16" s="121">
        <v>157731</v>
      </c>
      <c r="C16" s="121">
        <v>80016</v>
      </c>
      <c r="D16" s="121">
        <v>77715</v>
      </c>
      <c r="E16" s="121"/>
      <c r="F16" s="121">
        <v>35621</v>
      </c>
      <c r="G16" s="121">
        <v>18072</v>
      </c>
      <c r="H16" s="121">
        <v>17549</v>
      </c>
      <c r="I16" s="121"/>
      <c r="J16" s="121">
        <v>35735</v>
      </c>
      <c r="K16" s="121">
        <v>18445</v>
      </c>
      <c r="L16" s="121">
        <v>17290</v>
      </c>
      <c r="M16" s="121"/>
      <c r="N16" s="121">
        <v>32322</v>
      </c>
      <c r="O16" s="121">
        <v>16328</v>
      </c>
      <c r="P16" s="121">
        <v>15994</v>
      </c>
      <c r="Q16" s="121"/>
      <c r="R16" s="121">
        <v>27128</v>
      </c>
      <c r="S16" s="121">
        <v>13693</v>
      </c>
      <c r="T16" s="121">
        <v>13435</v>
      </c>
      <c r="U16" s="121"/>
      <c r="V16" s="121">
        <v>26877</v>
      </c>
      <c r="W16" s="121">
        <v>13453</v>
      </c>
      <c r="X16" s="121">
        <v>13424</v>
      </c>
      <c r="Y16" s="121"/>
      <c r="Z16" s="37">
        <v>48</v>
      </c>
      <c r="AA16" s="37">
        <v>25</v>
      </c>
      <c r="AB16" s="37">
        <v>23</v>
      </c>
    </row>
    <row r="17" spans="1:28" ht="15" customHeight="1" x14ac:dyDescent="0.25">
      <c r="A17" s="68" t="s">
        <v>42</v>
      </c>
      <c r="B17" s="121">
        <v>24108</v>
      </c>
      <c r="C17" s="121">
        <v>12186</v>
      </c>
      <c r="D17" s="121">
        <v>11922</v>
      </c>
      <c r="E17" s="121"/>
      <c r="F17" s="121">
        <v>5105</v>
      </c>
      <c r="G17" s="121">
        <v>2560</v>
      </c>
      <c r="H17" s="121">
        <v>2545</v>
      </c>
      <c r="I17" s="121"/>
      <c r="J17" s="121">
        <v>4918</v>
      </c>
      <c r="K17" s="121">
        <v>2483</v>
      </c>
      <c r="L17" s="121">
        <v>2435</v>
      </c>
      <c r="M17" s="121"/>
      <c r="N17" s="121">
        <v>4918</v>
      </c>
      <c r="O17" s="37">
        <v>2514</v>
      </c>
      <c r="P17" s="121">
        <v>2404</v>
      </c>
      <c r="Q17" s="121"/>
      <c r="R17" s="121">
        <v>4439</v>
      </c>
      <c r="S17" s="121">
        <v>2245</v>
      </c>
      <c r="T17" s="121">
        <v>2194</v>
      </c>
      <c r="U17" s="121"/>
      <c r="V17" s="121">
        <v>4508</v>
      </c>
      <c r="W17" s="121">
        <v>2277</v>
      </c>
      <c r="X17" s="121">
        <v>2231</v>
      </c>
      <c r="Y17" s="121"/>
      <c r="Z17" s="37">
        <v>220</v>
      </c>
      <c r="AA17" s="37">
        <v>107</v>
      </c>
      <c r="AB17" s="37">
        <v>113</v>
      </c>
    </row>
    <row r="18" spans="1:28" ht="15" customHeight="1" x14ac:dyDescent="0.25">
      <c r="A18" s="68" t="s">
        <v>194</v>
      </c>
      <c r="B18" s="121">
        <v>9005</v>
      </c>
      <c r="C18" s="121">
        <v>4194</v>
      </c>
      <c r="D18" s="121">
        <v>4811</v>
      </c>
      <c r="E18" s="121"/>
      <c r="F18" s="121">
        <v>1991</v>
      </c>
      <c r="G18" s="37">
        <v>939</v>
      </c>
      <c r="H18" s="121">
        <v>1052</v>
      </c>
      <c r="I18" s="121"/>
      <c r="J18" s="121">
        <v>1958</v>
      </c>
      <c r="K18" s="37">
        <v>933</v>
      </c>
      <c r="L18" s="121">
        <v>1025</v>
      </c>
      <c r="M18" s="121"/>
      <c r="N18" s="121">
        <v>1874</v>
      </c>
      <c r="O18" s="121">
        <v>869</v>
      </c>
      <c r="P18" s="121">
        <v>1005</v>
      </c>
      <c r="Q18" s="121"/>
      <c r="R18" s="121">
        <v>1636</v>
      </c>
      <c r="S18" s="37">
        <v>756</v>
      </c>
      <c r="T18" s="37">
        <v>880</v>
      </c>
      <c r="U18" s="121"/>
      <c r="V18" s="121">
        <v>1546</v>
      </c>
      <c r="W18" s="37">
        <v>697</v>
      </c>
      <c r="X18" s="37">
        <v>849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37"/>
      <c r="AA19" s="37"/>
      <c r="AB19" s="37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37"/>
      <c r="AA20" s="37"/>
      <c r="AB20" s="37"/>
    </row>
    <row r="21" spans="1:28" ht="15" customHeight="1" x14ac:dyDescent="0.25">
      <c r="A21" s="67" t="s">
        <v>8</v>
      </c>
      <c r="B21" s="120">
        <f>+B22+B23+B24</f>
        <v>55040</v>
      </c>
      <c r="C21" s="120">
        <f t="shared" ref="C21:D21" si="14">+C22+C23+C24</f>
        <v>27623</v>
      </c>
      <c r="D21" s="120">
        <f t="shared" si="14"/>
        <v>27417</v>
      </c>
      <c r="E21" s="120"/>
      <c r="F21" s="120">
        <f>+F22+F23+F24</f>
        <v>12496</v>
      </c>
      <c r="G21" s="120">
        <f t="shared" ref="G21:H21" si="15">+G22+G23+G24</f>
        <v>6280</v>
      </c>
      <c r="H21" s="120">
        <f t="shared" si="15"/>
        <v>6216</v>
      </c>
      <c r="I21" s="120"/>
      <c r="J21" s="120">
        <f>+J22+J23+J24</f>
        <v>12280</v>
      </c>
      <c r="K21" s="120">
        <f t="shared" ref="K21:L21" si="16">+K22+K23+K24</f>
        <v>6280</v>
      </c>
      <c r="L21" s="120">
        <f t="shared" si="16"/>
        <v>6000</v>
      </c>
      <c r="M21" s="120"/>
      <c r="N21" s="120">
        <f>+N22+N23+N24</f>
        <v>10824</v>
      </c>
      <c r="O21" s="120">
        <f t="shared" ref="O21:P21" si="17">+O22+O23+O24</f>
        <v>5365</v>
      </c>
      <c r="P21" s="120">
        <f t="shared" si="17"/>
        <v>5459</v>
      </c>
      <c r="Q21" s="120"/>
      <c r="R21" s="120">
        <f>+R22+R23+R24</f>
        <v>9812</v>
      </c>
      <c r="S21" s="120">
        <f t="shared" ref="S21:T21" si="18">+S22+S23+S24</f>
        <v>4915</v>
      </c>
      <c r="T21" s="120">
        <f t="shared" si="18"/>
        <v>4897</v>
      </c>
      <c r="U21" s="120"/>
      <c r="V21" s="120">
        <f>+V22+V23+V24</f>
        <v>9617</v>
      </c>
      <c r="W21" s="120">
        <f t="shared" ref="W21:X21" si="19">+W22+W23+W24</f>
        <v>4778</v>
      </c>
      <c r="X21" s="120">
        <f t="shared" si="19"/>
        <v>4839</v>
      </c>
      <c r="Y21" s="120"/>
      <c r="Z21" s="110">
        <f>+Z22+Z23+Z24</f>
        <v>11</v>
      </c>
      <c r="AA21" s="110">
        <f t="shared" ref="AA21:AB21" si="20">+AA22+AA23+AA24</f>
        <v>5</v>
      </c>
      <c r="AB21" s="110">
        <f t="shared" si="20"/>
        <v>6</v>
      </c>
    </row>
    <row r="22" spans="1:28" ht="15" customHeight="1" x14ac:dyDescent="0.25">
      <c r="A22" s="68" t="s">
        <v>41</v>
      </c>
      <c r="B22" s="121">
        <v>54363</v>
      </c>
      <c r="C22" s="121">
        <v>27301</v>
      </c>
      <c r="D22" s="121">
        <v>27062</v>
      </c>
      <c r="E22" s="121"/>
      <c r="F22" s="121">
        <v>12316</v>
      </c>
      <c r="G22" s="121">
        <v>6182</v>
      </c>
      <c r="H22" s="121">
        <v>6134</v>
      </c>
      <c r="I22" s="121"/>
      <c r="J22" s="121">
        <v>12117</v>
      </c>
      <c r="K22" s="121">
        <v>6210</v>
      </c>
      <c r="L22" s="121">
        <v>5907</v>
      </c>
      <c r="M22" s="121"/>
      <c r="N22" s="121">
        <v>10697</v>
      </c>
      <c r="O22" s="121">
        <v>5311</v>
      </c>
      <c r="P22" s="121">
        <v>5386</v>
      </c>
      <c r="Q22" s="121"/>
      <c r="R22" s="121">
        <v>9696</v>
      </c>
      <c r="S22" s="121">
        <v>4852</v>
      </c>
      <c r="T22" s="121">
        <v>4844</v>
      </c>
      <c r="U22" s="121"/>
      <c r="V22" s="121">
        <v>9537</v>
      </c>
      <c r="W22" s="121">
        <v>4746</v>
      </c>
      <c r="X22" s="121">
        <v>4791</v>
      </c>
      <c r="Y22" s="121"/>
      <c r="Z22" s="37">
        <v>0</v>
      </c>
      <c r="AA22" s="37">
        <v>0</v>
      </c>
      <c r="AB22" s="37">
        <v>0</v>
      </c>
    </row>
    <row r="23" spans="1:28" ht="15" customHeight="1" x14ac:dyDescent="0.25">
      <c r="A23" s="68" t="s">
        <v>42</v>
      </c>
      <c r="B23" s="37">
        <v>677</v>
      </c>
      <c r="C23" s="37">
        <v>322</v>
      </c>
      <c r="D23" s="37">
        <v>355</v>
      </c>
      <c r="E23" s="37"/>
      <c r="F23" s="37">
        <v>180</v>
      </c>
      <c r="G23" s="37">
        <v>98</v>
      </c>
      <c r="H23" s="37">
        <v>82</v>
      </c>
      <c r="I23" s="37"/>
      <c r="J23" s="37">
        <v>163</v>
      </c>
      <c r="K23" s="37">
        <v>70</v>
      </c>
      <c r="L23" s="37">
        <v>93</v>
      </c>
      <c r="M23" s="37"/>
      <c r="N23" s="37">
        <v>127</v>
      </c>
      <c r="O23" s="37">
        <v>54</v>
      </c>
      <c r="P23" s="37">
        <v>73</v>
      </c>
      <c r="Q23" s="37"/>
      <c r="R23" s="37">
        <v>116</v>
      </c>
      <c r="S23" s="37">
        <v>63</v>
      </c>
      <c r="T23" s="37">
        <v>53</v>
      </c>
      <c r="U23" s="37"/>
      <c r="V23" s="37">
        <v>80</v>
      </c>
      <c r="W23" s="37">
        <v>32</v>
      </c>
      <c r="X23" s="37">
        <v>48</v>
      </c>
      <c r="Y23" s="37"/>
      <c r="Z23" s="37">
        <v>11</v>
      </c>
      <c r="AA23" s="37">
        <v>5</v>
      </c>
      <c r="AB23" s="37">
        <v>6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566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/>
    </row>
  </sheetData>
  <mergeCells count="15">
    <mergeCell ref="A26:AB26"/>
    <mergeCell ref="A6:A7"/>
    <mergeCell ref="B6:D6"/>
    <mergeCell ref="F6:H6"/>
    <mergeCell ref="J6:L6"/>
    <mergeCell ref="N6:P6"/>
    <mergeCell ref="R6:T6"/>
    <mergeCell ref="V6:X6"/>
    <mergeCell ref="Z6:AB6"/>
    <mergeCell ref="A25:AB25"/>
    <mergeCell ref="AC2:AD3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7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224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103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182988</v>
      </c>
      <c r="C10" s="120">
        <f t="shared" ref="B10:D13" si="0">+C16+C22</f>
        <v>88023</v>
      </c>
      <c r="D10" s="120">
        <f t="shared" si="0"/>
        <v>94965</v>
      </c>
      <c r="E10" s="120"/>
      <c r="F10" s="120">
        <f t="shared" ref="F10:H13" si="1">+F16+F22</f>
        <v>39889</v>
      </c>
      <c r="G10" s="120">
        <f t="shared" si="1"/>
        <v>19401</v>
      </c>
      <c r="H10" s="120">
        <f t="shared" si="1"/>
        <v>20488</v>
      </c>
      <c r="I10" s="120"/>
      <c r="J10" s="120">
        <f t="shared" ref="J10:L13" si="2">+J16+J22</f>
        <v>37712</v>
      </c>
      <c r="K10" s="120">
        <f t="shared" si="2"/>
        <v>18472</v>
      </c>
      <c r="L10" s="120">
        <f t="shared" si="2"/>
        <v>19240</v>
      </c>
      <c r="M10" s="120"/>
      <c r="N10" s="120">
        <f t="shared" ref="N10:P13" si="3">+N16+N22</f>
        <v>39296</v>
      </c>
      <c r="O10" s="120">
        <f t="shared" si="3"/>
        <v>18926</v>
      </c>
      <c r="P10" s="120">
        <f t="shared" si="3"/>
        <v>20370</v>
      </c>
      <c r="Q10" s="120"/>
      <c r="R10" s="120">
        <f t="shared" ref="R10:T13" si="4">+R16+R22</f>
        <v>30617</v>
      </c>
      <c r="S10" s="120">
        <f t="shared" si="4"/>
        <v>14317</v>
      </c>
      <c r="T10" s="120">
        <f t="shared" si="4"/>
        <v>16300</v>
      </c>
      <c r="U10" s="120"/>
      <c r="V10" s="120">
        <f t="shared" ref="V10:X13" si="5">+V16+V22</f>
        <v>35203</v>
      </c>
      <c r="W10" s="120">
        <f t="shared" si="5"/>
        <v>16774</v>
      </c>
      <c r="X10" s="120">
        <f t="shared" si="5"/>
        <v>18429</v>
      </c>
      <c r="Y10" s="120"/>
      <c r="Z10" s="110">
        <f t="shared" ref="Z10:AB13" si="6">+Z16+Z22</f>
        <v>271</v>
      </c>
      <c r="AA10" s="110">
        <f t="shared" si="6"/>
        <v>133</v>
      </c>
      <c r="AB10" s="110">
        <f t="shared" si="6"/>
        <v>138</v>
      </c>
    </row>
    <row r="11" spans="1:32" ht="15" customHeight="1" x14ac:dyDescent="0.25">
      <c r="A11" s="68" t="s">
        <v>41</v>
      </c>
      <c r="B11" s="121">
        <f t="shared" si="0"/>
        <v>151079</v>
      </c>
      <c r="C11" s="121">
        <f t="shared" si="0"/>
        <v>72408</v>
      </c>
      <c r="D11" s="121">
        <f t="shared" si="0"/>
        <v>78671</v>
      </c>
      <c r="E11" s="121"/>
      <c r="F11" s="121">
        <f t="shared" si="1"/>
        <v>33094</v>
      </c>
      <c r="G11" s="121">
        <f t="shared" si="1"/>
        <v>16076</v>
      </c>
      <c r="H11" s="121">
        <f t="shared" si="1"/>
        <v>17018</v>
      </c>
      <c r="I11" s="121"/>
      <c r="J11" s="121">
        <f t="shared" si="2"/>
        <v>31183</v>
      </c>
      <c r="K11" s="121">
        <f t="shared" si="2"/>
        <v>15264</v>
      </c>
      <c r="L11" s="121">
        <f t="shared" si="2"/>
        <v>15919</v>
      </c>
      <c r="M11" s="121"/>
      <c r="N11" s="121">
        <f t="shared" si="3"/>
        <v>32707</v>
      </c>
      <c r="O11" s="121">
        <f t="shared" si="3"/>
        <v>15681</v>
      </c>
      <c r="P11" s="121">
        <f t="shared" si="3"/>
        <v>17026</v>
      </c>
      <c r="Q11" s="121"/>
      <c r="R11" s="121">
        <f t="shared" si="4"/>
        <v>24858</v>
      </c>
      <c r="S11" s="121">
        <f t="shared" si="4"/>
        <v>11508</v>
      </c>
      <c r="T11" s="121">
        <f t="shared" si="4"/>
        <v>13350</v>
      </c>
      <c r="U11" s="121"/>
      <c r="V11" s="121">
        <f t="shared" si="5"/>
        <v>29197</v>
      </c>
      <c r="W11" s="121">
        <f t="shared" si="5"/>
        <v>13858</v>
      </c>
      <c r="X11" s="121">
        <f t="shared" si="5"/>
        <v>15339</v>
      </c>
      <c r="Y11" s="121"/>
      <c r="Z11" s="37">
        <f t="shared" si="6"/>
        <v>40</v>
      </c>
      <c r="AA11" s="37">
        <f t="shared" si="6"/>
        <v>21</v>
      </c>
      <c r="AB11" s="37">
        <f t="shared" si="6"/>
        <v>19</v>
      </c>
    </row>
    <row r="12" spans="1:32" ht="15" customHeight="1" x14ac:dyDescent="0.25">
      <c r="A12" s="68" t="s">
        <v>42</v>
      </c>
      <c r="B12" s="121">
        <f t="shared" si="0"/>
        <v>23426</v>
      </c>
      <c r="C12" s="121">
        <f t="shared" si="0"/>
        <v>11705</v>
      </c>
      <c r="D12" s="121">
        <f t="shared" si="0"/>
        <v>11721</v>
      </c>
      <c r="E12" s="121"/>
      <c r="F12" s="121">
        <f t="shared" si="1"/>
        <v>4949</v>
      </c>
      <c r="G12" s="121">
        <f t="shared" si="1"/>
        <v>2464</v>
      </c>
      <c r="H12" s="121">
        <f t="shared" si="1"/>
        <v>2485</v>
      </c>
      <c r="I12" s="121"/>
      <c r="J12" s="121">
        <f t="shared" si="2"/>
        <v>4729</v>
      </c>
      <c r="K12" s="121">
        <f t="shared" si="2"/>
        <v>2358</v>
      </c>
      <c r="L12" s="121">
        <f t="shared" si="2"/>
        <v>2371</v>
      </c>
      <c r="M12" s="121"/>
      <c r="N12" s="121">
        <f t="shared" si="3"/>
        <v>4789</v>
      </c>
      <c r="O12" s="121">
        <f t="shared" si="3"/>
        <v>2418</v>
      </c>
      <c r="P12" s="121">
        <f t="shared" si="3"/>
        <v>2371</v>
      </c>
      <c r="Q12" s="121"/>
      <c r="R12" s="121">
        <f t="shared" si="4"/>
        <v>4253</v>
      </c>
      <c r="S12" s="121">
        <f t="shared" si="4"/>
        <v>2124</v>
      </c>
      <c r="T12" s="121">
        <f t="shared" si="4"/>
        <v>2129</v>
      </c>
      <c r="U12" s="121"/>
      <c r="V12" s="121">
        <f t="shared" si="5"/>
        <v>4475</v>
      </c>
      <c r="W12" s="121">
        <f t="shared" si="5"/>
        <v>2229</v>
      </c>
      <c r="X12" s="121">
        <f t="shared" si="5"/>
        <v>2246</v>
      </c>
      <c r="Y12" s="37"/>
      <c r="Z12" s="37">
        <f t="shared" si="6"/>
        <v>231</v>
      </c>
      <c r="AA12" s="37">
        <f t="shared" si="6"/>
        <v>112</v>
      </c>
      <c r="AB12" s="37">
        <f t="shared" si="6"/>
        <v>119</v>
      </c>
    </row>
    <row r="13" spans="1:32" ht="15" customHeight="1" x14ac:dyDescent="0.25">
      <c r="A13" s="68" t="s">
        <v>194</v>
      </c>
      <c r="B13" s="121">
        <f t="shared" si="0"/>
        <v>8483</v>
      </c>
      <c r="C13" s="121">
        <f t="shared" si="0"/>
        <v>3910</v>
      </c>
      <c r="D13" s="121">
        <f t="shared" si="0"/>
        <v>4573</v>
      </c>
      <c r="E13" s="121"/>
      <c r="F13" s="121">
        <f t="shared" si="1"/>
        <v>1846</v>
      </c>
      <c r="G13" s="37">
        <f t="shared" si="1"/>
        <v>861</v>
      </c>
      <c r="H13" s="37">
        <f t="shared" si="1"/>
        <v>985</v>
      </c>
      <c r="I13" s="121"/>
      <c r="J13" s="121">
        <f t="shared" si="2"/>
        <v>1800</v>
      </c>
      <c r="K13" s="37">
        <f t="shared" si="2"/>
        <v>850</v>
      </c>
      <c r="L13" s="37">
        <f t="shared" si="2"/>
        <v>950</v>
      </c>
      <c r="M13" s="121"/>
      <c r="N13" s="121">
        <f t="shared" si="3"/>
        <v>1800</v>
      </c>
      <c r="O13" s="37">
        <f t="shared" si="3"/>
        <v>827</v>
      </c>
      <c r="P13" s="37">
        <f t="shared" si="3"/>
        <v>973</v>
      </c>
      <c r="Q13" s="121"/>
      <c r="R13" s="121">
        <f t="shared" si="4"/>
        <v>1506</v>
      </c>
      <c r="S13" s="37">
        <f t="shared" si="4"/>
        <v>685</v>
      </c>
      <c r="T13" s="37">
        <f t="shared" si="4"/>
        <v>821</v>
      </c>
      <c r="U13" s="37"/>
      <c r="V13" s="121">
        <f t="shared" si="5"/>
        <v>1531</v>
      </c>
      <c r="W13" s="37">
        <f t="shared" si="5"/>
        <v>687</v>
      </c>
      <c r="X13" s="37">
        <f t="shared" si="5"/>
        <v>844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140935</v>
      </c>
      <c r="C16" s="120">
        <f t="shared" ref="C16:D16" si="7">+C17+C18+C19</f>
        <v>68137</v>
      </c>
      <c r="D16" s="120">
        <f t="shared" si="7"/>
        <v>72798</v>
      </c>
      <c r="E16" s="120"/>
      <c r="F16" s="120">
        <f>+F17+F18+F19</f>
        <v>30460</v>
      </c>
      <c r="G16" s="120">
        <f t="shared" ref="G16:H16" si="8">+G17+G18+G19</f>
        <v>14892</v>
      </c>
      <c r="H16" s="120">
        <f t="shared" si="8"/>
        <v>15568</v>
      </c>
      <c r="I16" s="120"/>
      <c r="J16" s="120">
        <f>+J17+J18+J19</f>
        <v>28907</v>
      </c>
      <c r="K16" s="120">
        <f t="shared" ref="K16:L16" si="9">+K17+K18+K19</f>
        <v>14196</v>
      </c>
      <c r="L16" s="120">
        <f t="shared" si="9"/>
        <v>14711</v>
      </c>
      <c r="M16" s="120"/>
      <c r="N16" s="120">
        <f>+N17+N18+N19</f>
        <v>30585</v>
      </c>
      <c r="O16" s="120">
        <f t="shared" ref="O16:P16" si="10">+O17+O18+O19</f>
        <v>14832</v>
      </c>
      <c r="P16" s="120">
        <f t="shared" si="10"/>
        <v>15753</v>
      </c>
      <c r="Q16" s="120"/>
      <c r="R16" s="120">
        <f>+R17+R18+R19</f>
        <v>23606</v>
      </c>
      <c r="S16" s="120">
        <f t="shared" ref="S16:T16" si="11">+S17+S18+S19</f>
        <v>11108</v>
      </c>
      <c r="T16" s="120">
        <f t="shared" si="11"/>
        <v>12498</v>
      </c>
      <c r="U16" s="120"/>
      <c r="V16" s="120">
        <f>+V17+V18+V19</f>
        <v>27117</v>
      </c>
      <c r="W16" s="120">
        <f t="shared" ref="W16:X16" si="12">+W17+W18+W19</f>
        <v>12981</v>
      </c>
      <c r="X16" s="120">
        <f t="shared" si="12"/>
        <v>14136</v>
      </c>
      <c r="Y16" s="120"/>
      <c r="Z16" s="110">
        <f>+Z17+Z18+Z19</f>
        <v>260</v>
      </c>
      <c r="AA16" s="110">
        <f t="shared" ref="AA16:AB16" si="13">+AA17+AA18+AA19</f>
        <v>128</v>
      </c>
      <c r="AB16" s="110">
        <f t="shared" si="13"/>
        <v>132</v>
      </c>
    </row>
    <row r="17" spans="1:28" ht="15" customHeight="1" x14ac:dyDescent="0.25">
      <c r="A17" s="68" t="s">
        <v>41</v>
      </c>
      <c r="B17" s="121">
        <v>109696</v>
      </c>
      <c r="C17" s="121">
        <v>52842</v>
      </c>
      <c r="D17" s="121">
        <v>56854</v>
      </c>
      <c r="E17" s="121"/>
      <c r="F17" s="121">
        <v>23840</v>
      </c>
      <c r="G17" s="121">
        <v>11664</v>
      </c>
      <c r="H17" s="121">
        <v>12176</v>
      </c>
      <c r="I17" s="121"/>
      <c r="J17" s="121">
        <v>22541</v>
      </c>
      <c r="K17" s="121">
        <v>11058</v>
      </c>
      <c r="L17" s="121">
        <v>11483</v>
      </c>
      <c r="M17" s="121"/>
      <c r="N17" s="121">
        <v>24122</v>
      </c>
      <c r="O17" s="121">
        <v>11641</v>
      </c>
      <c r="P17" s="121">
        <v>12481</v>
      </c>
      <c r="Q17" s="121"/>
      <c r="R17" s="121">
        <v>17962</v>
      </c>
      <c r="S17" s="121">
        <v>8361</v>
      </c>
      <c r="T17" s="121">
        <v>9601</v>
      </c>
      <c r="U17" s="121"/>
      <c r="V17" s="121">
        <v>21191</v>
      </c>
      <c r="W17" s="121">
        <v>10097</v>
      </c>
      <c r="X17" s="121">
        <v>11094</v>
      </c>
      <c r="Y17" s="121"/>
      <c r="Z17" s="37">
        <v>40</v>
      </c>
      <c r="AA17" s="37">
        <v>21</v>
      </c>
      <c r="AB17" s="37">
        <v>19</v>
      </c>
    </row>
    <row r="18" spans="1:28" ht="15" customHeight="1" x14ac:dyDescent="0.25">
      <c r="A18" s="68" t="s">
        <v>42</v>
      </c>
      <c r="B18" s="121">
        <v>22756</v>
      </c>
      <c r="C18" s="121">
        <v>11385</v>
      </c>
      <c r="D18" s="121">
        <v>11371</v>
      </c>
      <c r="E18" s="121"/>
      <c r="F18" s="121">
        <v>4774</v>
      </c>
      <c r="G18" s="121">
        <v>2367</v>
      </c>
      <c r="H18" s="121">
        <v>2407</v>
      </c>
      <c r="I18" s="121"/>
      <c r="J18" s="121">
        <v>4566</v>
      </c>
      <c r="K18" s="121">
        <v>2288</v>
      </c>
      <c r="L18" s="121">
        <v>2278</v>
      </c>
      <c r="M18" s="121"/>
      <c r="N18" s="121">
        <v>4663</v>
      </c>
      <c r="O18" s="121">
        <v>2364</v>
      </c>
      <c r="P18" s="121">
        <v>2299</v>
      </c>
      <c r="Q18" s="121"/>
      <c r="R18" s="121">
        <v>4138</v>
      </c>
      <c r="S18" s="121">
        <v>2062</v>
      </c>
      <c r="T18" s="121">
        <v>2076</v>
      </c>
      <c r="U18" s="121"/>
      <c r="V18" s="121">
        <v>4395</v>
      </c>
      <c r="W18" s="121">
        <v>2197</v>
      </c>
      <c r="X18" s="121">
        <v>2198</v>
      </c>
      <c r="Y18" s="37"/>
      <c r="Z18" s="37">
        <v>220</v>
      </c>
      <c r="AA18" s="37">
        <v>107</v>
      </c>
      <c r="AB18" s="37">
        <v>113</v>
      </c>
    </row>
    <row r="19" spans="1:28" ht="15" customHeight="1" x14ac:dyDescent="0.25">
      <c r="A19" s="68" t="s">
        <v>194</v>
      </c>
      <c r="B19" s="121">
        <v>8483</v>
      </c>
      <c r="C19" s="121">
        <v>3910</v>
      </c>
      <c r="D19" s="121">
        <v>4573</v>
      </c>
      <c r="E19" s="121"/>
      <c r="F19" s="121">
        <v>1846</v>
      </c>
      <c r="G19" s="37">
        <v>861</v>
      </c>
      <c r="H19" s="37">
        <v>985</v>
      </c>
      <c r="I19" s="121"/>
      <c r="J19" s="121">
        <v>1800</v>
      </c>
      <c r="K19" s="37">
        <v>850</v>
      </c>
      <c r="L19" s="37">
        <v>950</v>
      </c>
      <c r="M19" s="121"/>
      <c r="N19" s="121">
        <v>1800</v>
      </c>
      <c r="O19" s="37">
        <v>827</v>
      </c>
      <c r="P19" s="37">
        <v>973</v>
      </c>
      <c r="Q19" s="121"/>
      <c r="R19" s="121">
        <v>1506</v>
      </c>
      <c r="S19" s="37">
        <v>685</v>
      </c>
      <c r="T19" s="37">
        <v>821</v>
      </c>
      <c r="U19" s="37"/>
      <c r="V19" s="121">
        <v>1531</v>
      </c>
      <c r="W19" s="37">
        <v>687</v>
      </c>
      <c r="X19" s="37">
        <v>844</v>
      </c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42053</v>
      </c>
      <c r="C22" s="120">
        <f t="shared" ref="C22:D22" si="14">+C23+C24+C25</f>
        <v>19886</v>
      </c>
      <c r="D22" s="120">
        <f t="shared" si="14"/>
        <v>22167</v>
      </c>
      <c r="E22" s="120"/>
      <c r="F22" s="120">
        <f>+F23+F24+F25</f>
        <v>9429</v>
      </c>
      <c r="G22" s="120">
        <f t="shared" ref="G22:H22" si="15">+G23+G24+G25</f>
        <v>4509</v>
      </c>
      <c r="H22" s="120">
        <f t="shared" si="15"/>
        <v>4920</v>
      </c>
      <c r="I22" s="120"/>
      <c r="J22" s="120">
        <f>+J23+J24+J25</f>
        <v>8805</v>
      </c>
      <c r="K22" s="120">
        <f t="shared" ref="K22:L22" si="16">+K23+K24+K25</f>
        <v>4276</v>
      </c>
      <c r="L22" s="120">
        <f t="shared" si="16"/>
        <v>4529</v>
      </c>
      <c r="M22" s="120"/>
      <c r="N22" s="120">
        <f>+N23+N24+N25</f>
        <v>8711</v>
      </c>
      <c r="O22" s="120">
        <f t="shared" ref="O22:P22" si="17">+O23+O24+O25</f>
        <v>4094</v>
      </c>
      <c r="P22" s="120">
        <f t="shared" si="17"/>
        <v>4617</v>
      </c>
      <c r="Q22" s="120"/>
      <c r="R22" s="120">
        <f>+R23+R24+R25</f>
        <v>7011</v>
      </c>
      <c r="S22" s="120">
        <f t="shared" ref="S22:T22" si="18">+S23+S24+S25</f>
        <v>3209</v>
      </c>
      <c r="T22" s="120">
        <f t="shared" si="18"/>
        <v>3802</v>
      </c>
      <c r="U22" s="120"/>
      <c r="V22" s="120">
        <f>+V23+V24+V25</f>
        <v>8086</v>
      </c>
      <c r="W22" s="120">
        <f t="shared" ref="W22:X22" si="19">+W23+W24+W25</f>
        <v>3793</v>
      </c>
      <c r="X22" s="120">
        <f t="shared" si="19"/>
        <v>4293</v>
      </c>
      <c r="Y22" s="120"/>
      <c r="Z22" s="110">
        <f>+Z23+Z24+Z25</f>
        <v>11</v>
      </c>
      <c r="AA22" s="110">
        <f t="shared" ref="AA22:AB22" si="20">+AA23+AA24+AA25</f>
        <v>5</v>
      </c>
      <c r="AB22" s="110">
        <f t="shared" si="20"/>
        <v>6</v>
      </c>
    </row>
    <row r="23" spans="1:28" ht="15" customHeight="1" x14ac:dyDescent="0.25">
      <c r="A23" s="68" t="s">
        <v>41</v>
      </c>
      <c r="B23" s="121">
        <v>41383</v>
      </c>
      <c r="C23" s="121">
        <v>19566</v>
      </c>
      <c r="D23" s="121">
        <v>21817</v>
      </c>
      <c r="E23" s="121"/>
      <c r="F23" s="121">
        <v>9254</v>
      </c>
      <c r="G23" s="121">
        <v>4412</v>
      </c>
      <c r="H23" s="121">
        <v>4842</v>
      </c>
      <c r="I23" s="121"/>
      <c r="J23" s="121">
        <v>8642</v>
      </c>
      <c r="K23" s="121">
        <v>4206</v>
      </c>
      <c r="L23" s="121">
        <v>4436</v>
      </c>
      <c r="M23" s="121"/>
      <c r="N23" s="121">
        <v>8585</v>
      </c>
      <c r="O23" s="121">
        <v>4040</v>
      </c>
      <c r="P23" s="121">
        <v>4545</v>
      </c>
      <c r="Q23" s="121"/>
      <c r="R23" s="121">
        <v>6896</v>
      </c>
      <c r="S23" s="121">
        <v>3147</v>
      </c>
      <c r="T23" s="121">
        <v>3749</v>
      </c>
      <c r="U23" s="121"/>
      <c r="V23" s="121">
        <v>8006</v>
      </c>
      <c r="W23" s="121">
        <v>3761</v>
      </c>
      <c r="X23" s="121">
        <v>4245</v>
      </c>
      <c r="Y23" s="121"/>
      <c r="Z23" s="37">
        <v>0</v>
      </c>
      <c r="AA23" s="37">
        <v>0</v>
      </c>
      <c r="AB23" s="37">
        <v>0</v>
      </c>
    </row>
    <row r="24" spans="1:28" ht="15" customHeight="1" x14ac:dyDescent="0.25">
      <c r="A24" s="68" t="s">
        <v>42</v>
      </c>
      <c r="B24" s="37">
        <v>670</v>
      </c>
      <c r="C24" s="37">
        <v>320</v>
      </c>
      <c r="D24" s="37">
        <v>350</v>
      </c>
      <c r="E24" s="37"/>
      <c r="F24" s="37">
        <v>175</v>
      </c>
      <c r="G24" s="37">
        <v>97</v>
      </c>
      <c r="H24" s="37">
        <v>78</v>
      </c>
      <c r="I24" s="37"/>
      <c r="J24" s="37">
        <v>163</v>
      </c>
      <c r="K24" s="37">
        <v>70</v>
      </c>
      <c r="L24" s="37">
        <v>93</v>
      </c>
      <c r="M24" s="37"/>
      <c r="N24" s="37">
        <v>126</v>
      </c>
      <c r="O24" s="37">
        <v>54</v>
      </c>
      <c r="P24" s="37">
        <v>72</v>
      </c>
      <c r="Q24" s="37"/>
      <c r="R24" s="37">
        <v>115</v>
      </c>
      <c r="S24" s="37">
        <v>62</v>
      </c>
      <c r="T24" s="37">
        <v>53</v>
      </c>
      <c r="U24" s="37"/>
      <c r="V24" s="37">
        <v>80</v>
      </c>
      <c r="W24" s="37">
        <v>32</v>
      </c>
      <c r="X24" s="37">
        <v>48</v>
      </c>
      <c r="Y24" s="37"/>
      <c r="Z24" s="37">
        <v>11</v>
      </c>
      <c r="AA24" s="37">
        <v>5</v>
      </c>
      <c r="AB24" s="37">
        <v>6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+B10/'C49'!B9*100</f>
        <v>74.42045842755121</v>
      </c>
      <c r="C29" s="115">
        <f>+C10/'C49'!C9*100</f>
        <v>70.975415057370242</v>
      </c>
      <c r="D29" s="115">
        <f>+D10/'C49'!D9*100</f>
        <v>77.926393960530092</v>
      </c>
      <c r="E29" s="115"/>
      <c r="F29" s="115">
        <f>+F10/'C49'!F9*100</f>
        <v>72.245666781373956</v>
      </c>
      <c r="G29" s="115">
        <f>+G10/'C49'!G9*100</f>
        <v>69.659976302466703</v>
      </c>
      <c r="H29" s="115">
        <f>+H10/'C49'!H9*100</f>
        <v>74.877567429281484</v>
      </c>
      <c r="I29" s="115"/>
      <c r="J29" s="115">
        <f>+J10/'C49'!J9*100</f>
        <v>68.703430434861815</v>
      </c>
      <c r="K29" s="115">
        <f>+K10/'C49'!K9*100</f>
        <v>65.640879855015811</v>
      </c>
      <c r="L29" s="115">
        <f>+L10/'C49'!L9*100</f>
        <v>71.925233644859816</v>
      </c>
      <c r="M29" s="115"/>
      <c r="N29" s="115">
        <f>+N10/'C49'!N9*100</f>
        <v>78.689575073090637</v>
      </c>
      <c r="O29" s="115">
        <f>+O10/'C49'!O9*100</f>
        <v>75.474557345669169</v>
      </c>
      <c r="P29" s="115">
        <f>+P10/'C49'!P9*100</f>
        <v>81.932266108921254</v>
      </c>
      <c r="Q29" s="115"/>
      <c r="R29" s="115">
        <f>+R10/'C49'!R9*100</f>
        <v>71.177496222248053</v>
      </c>
      <c r="S29" s="115">
        <f>+S10/'C49'!S9*100</f>
        <v>66.254801240223983</v>
      </c>
      <c r="T29" s="115">
        <f>+T10/'C49'!T9*100</f>
        <v>76.146874708025791</v>
      </c>
      <c r="U29" s="115"/>
      <c r="V29" s="115">
        <f>+V10/'C49'!V9*100</f>
        <v>82.737143931559658</v>
      </c>
      <c r="W29" s="115">
        <f>+W10/'C49'!W9*100</f>
        <v>79.10398490921952</v>
      </c>
      <c r="X29" s="115">
        <f>+X10/'C49'!X9*100</f>
        <v>86.346811600993306</v>
      </c>
      <c r="Y29" s="115"/>
      <c r="Z29" s="115">
        <f>+Z10/'C49'!Z9*100</f>
        <v>97.132616487455195</v>
      </c>
      <c r="AA29" s="115">
        <f>+AA10/'C49'!AA9*100</f>
        <v>97.080291970802918</v>
      </c>
      <c r="AB29" s="115">
        <f>+AB10/'C49'!AB9*100</f>
        <v>97.183098591549296</v>
      </c>
    </row>
    <row r="30" spans="1:28" ht="15" customHeight="1" x14ac:dyDescent="0.25">
      <c r="A30" s="53" t="s">
        <v>41</v>
      </c>
      <c r="B30" s="116">
        <f>+B11/'C49'!B10*100</f>
        <v>71.23209520307033</v>
      </c>
      <c r="C30" s="116">
        <f>+C11/'C49'!C10*100</f>
        <v>67.471136912138803</v>
      </c>
      <c r="D30" s="116">
        <f>+D11/'C49'!D10*100</f>
        <v>75.084226500090665</v>
      </c>
      <c r="E30" s="116"/>
      <c r="F30" s="116">
        <f>+F11/'C49'!F10*100</f>
        <v>69.036443665644484</v>
      </c>
      <c r="G30" s="116">
        <f>+G11/'C49'!G10*100</f>
        <v>66.281850416426153</v>
      </c>
      <c r="H30" s="116">
        <f>+H11/'C49'!H10*100</f>
        <v>71.857450491914037</v>
      </c>
      <c r="I30" s="116"/>
      <c r="J30" s="116">
        <f>+J11/'C49'!J10*100</f>
        <v>65.165510323497458</v>
      </c>
      <c r="K30" s="116">
        <f>+K11/'C49'!K10*100</f>
        <v>61.91036300953153</v>
      </c>
      <c r="L30" s="116">
        <f>+L11/'C49'!L10*100</f>
        <v>68.625253265508462</v>
      </c>
      <c r="M30" s="116"/>
      <c r="N30" s="116">
        <f>+N11/'C49'!N10*100</f>
        <v>76.029196401589999</v>
      </c>
      <c r="O30" s="116">
        <f>+O11/'C49'!O10*100</f>
        <v>72.466380146956894</v>
      </c>
      <c r="P30" s="116">
        <f>+P11/'C49'!P10*100</f>
        <v>79.635173058933589</v>
      </c>
      <c r="Q30" s="116"/>
      <c r="R30" s="116">
        <f>+R11/'C49'!R10*100</f>
        <v>67.504888116445798</v>
      </c>
      <c r="S30" s="116">
        <f>+S11/'C49'!S10*100</f>
        <v>62.054462119169585</v>
      </c>
      <c r="T30" s="116">
        <f>+T11/'C49'!T10*100</f>
        <v>73.03462990316757</v>
      </c>
      <c r="U30" s="116"/>
      <c r="V30" s="116">
        <f>+V11/'C49'!V10*100</f>
        <v>80.180699730872746</v>
      </c>
      <c r="W30" s="116">
        <f>+W11/'C49'!W10*100</f>
        <v>76.147041046211328</v>
      </c>
      <c r="X30" s="116">
        <f>+X11/'C49'!X10*100</f>
        <v>84.210815262146582</v>
      </c>
      <c r="Y30" s="116"/>
      <c r="Z30" s="116">
        <f>+Z11/'C49'!Z10*100</f>
        <v>83.333333333333343</v>
      </c>
      <c r="AA30" s="116">
        <f>+AA11/'C49'!AA10*100</f>
        <v>84</v>
      </c>
      <c r="AB30" s="116">
        <f>+AB11/'C49'!AB10*100</f>
        <v>82.608695652173907</v>
      </c>
    </row>
    <row r="31" spans="1:28" ht="15" customHeight="1" x14ac:dyDescent="0.25">
      <c r="A31" s="53" t="s">
        <v>42</v>
      </c>
      <c r="B31" s="116">
        <f>+B12/'C49'!B11*100</f>
        <v>94.516844865846281</v>
      </c>
      <c r="C31" s="116">
        <f>+C12/'C49'!C11*100</f>
        <v>93.580108730412533</v>
      </c>
      <c r="D31" s="116">
        <f>+D12/'C49'!D11*100</f>
        <v>95.471206320762406</v>
      </c>
      <c r="E31" s="116"/>
      <c r="F31" s="116">
        <f>+F12/'C49'!F11*100</f>
        <v>93.642384105960261</v>
      </c>
      <c r="G31" s="116">
        <f>+G12/'C49'!G11*100</f>
        <v>92.701279157261098</v>
      </c>
      <c r="H31" s="116">
        <f>+H12/'C49'!H11*100</f>
        <v>94.594594594594597</v>
      </c>
      <c r="I31" s="116"/>
      <c r="J31" s="116">
        <f>+J12/'C49'!J11*100</f>
        <v>93.072229876008663</v>
      </c>
      <c r="K31" s="116">
        <f>+K12/'C49'!K11*100</f>
        <v>92.361927144535841</v>
      </c>
      <c r="L31" s="116">
        <f>+L12/'C49'!L11*100</f>
        <v>93.789556962025316</v>
      </c>
      <c r="M31" s="116"/>
      <c r="N31" s="116">
        <f>+N12/'C49'!N11*100</f>
        <v>94.925668979187321</v>
      </c>
      <c r="O31" s="116">
        <f>+O12/'C49'!O11*100</f>
        <v>94.158878504672899</v>
      </c>
      <c r="P31" s="116">
        <f>+P12/'C49'!P11*100</f>
        <v>95.720629794105776</v>
      </c>
      <c r="Q31" s="116"/>
      <c r="R31" s="116">
        <f>+R12/'C49'!R11*100</f>
        <v>93.369923161361143</v>
      </c>
      <c r="S31" s="116">
        <f>+S12/'C49'!S11*100</f>
        <v>92.027729636048534</v>
      </c>
      <c r="T31" s="116">
        <f>+T12/'C49'!T11*100</f>
        <v>94.7485536270583</v>
      </c>
      <c r="U31" s="116"/>
      <c r="V31" s="116">
        <f>+V12/'C49'!V11*100</f>
        <v>97.537053182214478</v>
      </c>
      <c r="W31" s="116">
        <f>+W12/'C49'!W11*100</f>
        <v>96.535296665223029</v>
      </c>
      <c r="X31" s="116">
        <f>+X12/'C49'!X11*100</f>
        <v>98.551996489688463</v>
      </c>
      <c r="Y31" s="116"/>
      <c r="Z31" s="116">
        <f>+Z12/'C49'!Z11*100</f>
        <v>100</v>
      </c>
      <c r="AA31" s="116">
        <f>+AA12/'C49'!AA11*100</f>
        <v>100</v>
      </c>
      <c r="AB31" s="116">
        <f>+AB12/'C49'!AB11*100</f>
        <v>100</v>
      </c>
    </row>
    <row r="32" spans="1:28" ht="15" customHeight="1" x14ac:dyDescent="0.25">
      <c r="A32" s="53" t="s">
        <v>194</v>
      </c>
      <c r="B32" s="116">
        <f>+B13/'C49'!B12*100</f>
        <v>94.203220433092724</v>
      </c>
      <c r="C32" s="116">
        <f>+C13/'C49'!C12*100</f>
        <v>93.228421554601809</v>
      </c>
      <c r="D32" s="116">
        <f>+D13/'C49'!D12*100</f>
        <v>95.053003533568898</v>
      </c>
      <c r="E32" s="116"/>
      <c r="F32" s="116">
        <f>+F13/'C49'!F12*100</f>
        <v>92.71722752385736</v>
      </c>
      <c r="G32" s="116">
        <f>+G13/'C49'!G12*100</f>
        <v>91.693290734824288</v>
      </c>
      <c r="H32" s="116">
        <f>+H13/'C49'!H12*100</f>
        <v>93.631178707224336</v>
      </c>
      <c r="I32" s="116"/>
      <c r="J32" s="116">
        <f>+J13/'C49'!J12*100</f>
        <v>91.930541368743619</v>
      </c>
      <c r="K32" s="116">
        <f>+K13/'C49'!K12*100</f>
        <v>91.103965702036433</v>
      </c>
      <c r="L32" s="116">
        <f>+L13/'C49'!L12*100</f>
        <v>92.682926829268297</v>
      </c>
      <c r="M32" s="116"/>
      <c r="N32" s="116">
        <f>+N13/'C49'!N12*100</f>
        <v>96.051227321238002</v>
      </c>
      <c r="O32" s="116">
        <f>+O13/'C49'!O12*100</f>
        <v>95.166858457997691</v>
      </c>
      <c r="P32" s="116">
        <f>+P13/'C49'!P12*100</f>
        <v>96.815920398009951</v>
      </c>
      <c r="Q32" s="116"/>
      <c r="R32" s="116">
        <f>+R13/'C49'!R12*100</f>
        <v>92.053789731051353</v>
      </c>
      <c r="S32" s="116">
        <f>+S13/'C49'!S12*100</f>
        <v>90.608465608465607</v>
      </c>
      <c r="T32" s="116">
        <f>+T13/'C49'!T12*100</f>
        <v>93.295454545454547</v>
      </c>
      <c r="U32" s="116"/>
      <c r="V32" s="116">
        <f>+V13/'C49'!V12*100</f>
        <v>99.029754204398444</v>
      </c>
      <c r="W32" s="116">
        <f>+W13/'C49'!W12*100</f>
        <v>98.565279770444761</v>
      </c>
      <c r="X32" s="116">
        <f>+X13/'C49'!X12*100</f>
        <v>99.411071849234389</v>
      </c>
      <c r="Y32" s="116"/>
      <c r="Z32" s="116">
        <v>0</v>
      </c>
      <c r="AA32" s="116">
        <v>0</v>
      </c>
      <c r="AB32" s="116"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+B16/'C49'!B15*100</f>
        <v>73.848273982938949</v>
      </c>
      <c r="C35" s="115">
        <f>+C16/'C49'!C15*100</f>
        <v>70.684468235196491</v>
      </c>
      <c r="D35" s="115">
        <f>+D16/'C49'!D15*100</f>
        <v>77.07733355920719</v>
      </c>
      <c r="E35" s="115"/>
      <c r="F35" s="115">
        <f>+F16/'C49'!F15*100</f>
        <v>71.30650560666713</v>
      </c>
      <c r="G35" s="115">
        <f>+G16/'C49'!G15*100</f>
        <v>69.037133188076581</v>
      </c>
      <c r="H35" s="115">
        <f>+H16/'C49'!H15*100</f>
        <v>73.62148869762602</v>
      </c>
      <c r="I35" s="115"/>
      <c r="J35" s="115">
        <f>+J16/'C49'!J15*100</f>
        <v>67.839290324094719</v>
      </c>
      <c r="K35" s="115">
        <f>+K16/'C49'!K15*100</f>
        <v>64.937560038424593</v>
      </c>
      <c r="L35" s="115">
        <f>+L16/'C49'!L15*100</f>
        <v>70.896385542168673</v>
      </c>
      <c r="M35" s="115"/>
      <c r="N35" s="115">
        <f>+N16/'C49'!N15*100</f>
        <v>78.194508360177934</v>
      </c>
      <c r="O35" s="115">
        <f>+O16/'C49'!O15*100</f>
        <v>75.24732382933388</v>
      </c>
      <c r="P35" s="115">
        <f>+P16/'C49'!P15*100</f>
        <v>81.188476008864612</v>
      </c>
      <c r="Q35" s="115"/>
      <c r="R35" s="115">
        <f>+R16/'C49'!R15*100</f>
        <v>71.09598530253291</v>
      </c>
      <c r="S35" s="115">
        <f>+S16/'C49'!S15*100</f>
        <v>66.538876242961535</v>
      </c>
      <c r="T35" s="115">
        <f>+T16/'C49'!T15*100</f>
        <v>75.704161366527345</v>
      </c>
      <c r="U35" s="115"/>
      <c r="V35" s="115">
        <f>+V16/'C49'!V15*100</f>
        <v>82.344902978956</v>
      </c>
      <c r="W35" s="115">
        <f>+W16/'C49'!W15*100</f>
        <v>79.022341267425574</v>
      </c>
      <c r="X35" s="115">
        <f>+X16/'C49'!X15*100</f>
        <v>85.651963160445959</v>
      </c>
      <c r="Y35" s="115"/>
      <c r="Z35" s="115">
        <f>+Z16/'C49'!Z15*100</f>
        <v>97.014925373134332</v>
      </c>
      <c r="AA35" s="115">
        <f>+AA16/'C49'!AA15*100</f>
        <v>96.969696969696969</v>
      </c>
      <c r="AB35" s="115">
        <f>+AB16/'C49'!AB15*100</f>
        <v>97.058823529411768</v>
      </c>
    </row>
    <row r="36" spans="1:28" ht="15" customHeight="1" x14ac:dyDescent="0.25">
      <c r="A36" s="53" t="s">
        <v>41</v>
      </c>
      <c r="B36" s="116">
        <f>+B17/'C49'!B16*100</f>
        <v>69.546252797484314</v>
      </c>
      <c r="C36" s="116">
        <f>+C17/'C49'!C16*100</f>
        <v>66.039292141571678</v>
      </c>
      <c r="D36" s="116">
        <f>+D17/'C49'!D16*100</f>
        <v>73.157048188895317</v>
      </c>
      <c r="E36" s="114"/>
      <c r="F36" s="116">
        <f>+F17/'C49'!F16*100</f>
        <v>66.926812835125347</v>
      </c>
      <c r="G36" s="116">
        <f>+G17/'C49'!G16*100</f>
        <v>64.541832669322702</v>
      </c>
      <c r="H36" s="116">
        <f>+H17/'C49'!H16*100</f>
        <v>69.38287081885008</v>
      </c>
      <c r="I36" s="114"/>
      <c r="J36" s="116">
        <f>+J17/'C49'!J16*100</f>
        <v>63.078214635511401</v>
      </c>
      <c r="K36" s="116">
        <f>+K17/'C49'!K16*100</f>
        <v>59.951206288967199</v>
      </c>
      <c r="L36" s="116">
        <f>+L17/'C49'!L16*100</f>
        <v>66.414112203585887</v>
      </c>
      <c r="M36" s="114"/>
      <c r="N36" s="116">
        <f>+N17/'C49'!N16*100</f>
        <v>74.630282779530972</v>
      </c>
      <c r="O36" s="116">
        <f>+O17/'C49'!O16*100</f>
        <v>71.294708476237133</v>
      </c>
      <c r="P36" s="116">
        <f>+P17/'C49'!P16*100</f>
        <v>78.035513317494065</v>
      </c>
      <c r="Q36" s="114"/>
      <c r="R36" s="116">
        <f>+R17/'C49'!R16*100</f>
        <v>66.212031849012092</v>
      </c>
      <c r="S36" s="116">
        <f>+S17/'C49'!S16*100</f>
        <v>61.06039582268312</v>
      </c>
      <c r="T36" s="116">
        <f>+T17/'C49'!T16*100</f>
        <v>71.46259769259396</v>
      </c>
      <c r="U36" s="114"/>
      <c r="V36" s="116">
        <f>+V17/'C49'!V16*100</f>
        <v>78.844365070506385</v>
      </c>
      <c r="W36" s="116">
        <f>+W17/'C49'!W16*100</f>
        <v>75.05389132535494</v>
      </c>
      <c r="X36" s="116">
        <f>+X17/'C49'!X16*100</f>
        <v>82.643027413587603</v>
      </c>
      <c r="Y36" s="114"/>
      <c r="Z36" s="116">
        <f>+Z17/'C49'!Z16*100</f>
        <v>83.333333333333343</v>
      </c>
      <c r="AA36" s="116">
        <f>+AA17/'C49'!AA16*100</f>
        <v>84</v>
      </c>
      <c r="AB36" s="116">
        <f>+AB17/'C49'!AB16*100</f>
        <v>82.608695652173907</v>
      </c>
    </row>
    <row r="37" spans="1:28" ht="15" customHeight="1" x14ac:dyDescent="0.25">
      <c r="A37" s="53" t="s">
        <v>42</v>
      </c>
      <c r="B37" s="116">
        <f>+B18/'C49'!B17*100</f>
        <v>94.391903102704504</v>
      </c>
      <c r="C37" s="116">
        <f>+C18/'C49'!C17*100</f>
        <v>93.42688330871492</v>
      </c>
      <c r="D37" s="116">
        <f>+D18/'C49'!D17*100</f>
        <v>95.378292232846846</v>
      </c>
      <c r="E37" s="114"/>
      <c r="F37" s="116">
        <f>+F18/'C49'!F17*100</f>
        <v>93.516160626836438</v>
      </c>
      <c r="G37" s="116">
        <f>+G18/'C49'!G17*100</f>
        <v>92.4609375</v>
      </c>
      <c r="H37" s="116">
        <f>+H18/'C49'!H17*100</f>
        <v>94.577603143418472</v>
      </c>
      <c r="I37" s="114"/>
      <c r="J37" s="116">
        <f>+J18/'C49'!J17*100</f>
        <v>92.84261895079301</v>
      </c>
      <c r="K37" s="116">
        <f>+K18/'C49'!K17*100</f>
        <v>92.146596858638745</v>
      </c>
      <c r="L37" s="116">
        <f>+L18/'C49'!L17*100</f>
        <v>93.552361396303908</v>
      </c>
      <c r="M37" s="114"/>
      <c r="N37" s="116">
        <f>+N18/'C49'!N17*100</f>
        <v>94.814965433102884</v>
      </c>
      <c r="O37" s="116">
        <f>+O18/'C49'!O17*100</f>
        <v>94.033412887828163</v>
      </c>
      <c r="P37" s="116">
        <f>+P18/'C49'!P17*100</f>
        <v>95.632279534109827</v>
      </c>
      <c r="Q37" s="114"/>
      <c r="R37" s="116">
        <f>+R18/'C49'!R17*100</f>
        <v>93.219193512052271</v>
      </c>
      <c r="S37" s="116">
        <f>+S18/'C49'!S17*100</f>
        <v>91.84855233853007</v>
      </c>
      <c r="T37" s="116">
        <f>+T18/'C49'!T17*100</f>
        <v>94.621695533272572</v>
      </c>
      <c r="U37" s="114"/>
      <c r="V37" s="116">
        <f>+V18/'C49'!V17*100</f>
        <v>97.493345164152629</v>
      </c>
      <c r="W37" s="116">
        <f>+W18/'C49'!W17*100</f>
        <v>96.486605182257364</v>
      </c>
      <c r="X37" s="116">
        <f>+X18/'C49'!X17*100</f>
        <v>98.520842671447781</v>
      </c>
      <c r="Y37" s="114"/>
      <c r="Z37" s="116">
        <f>+Z18/'C49'!Z17*100</f>
        <v>100</v>
      </c>
      <c r="AA37" s="116">
        <f>+AA18/'C49'!AA17*100</f>
        <v>100</v>
      </c>
      <c r="AB37" s="116">
        <f>+AB18/'C49'!AB17*100</f>
        <v>100</v>
      </c>
    </row>
    <row r="38" spans="1:28" ht="15" customHeight="1" x14ac:dyDescent="0.25">
      <c r="A38" s="53" t="s">
        <v>194</v>
      </c>
      <c r="B38" s="116">
        <f>+B19/'C49'!B18*100</f>
        <v>94.203220433092724</v>
      </c>
      <c r="C38" s="116">
        <f>+C19/'C49'!C18*100</f>
        <v>93.228421554601809</v>
      </c>
      <c r="D38" s="116">
        <f>+D19/'C49'!D18*100</f>
        <v>95.053003533568898</v>
      </c>
      <c r="E38" s="114"/>
      <c r="F38" s="116">
        <f>+F19/'C49'!F18*100</f>
        <v>92.71722752385736</v>
      </c>
      <c r="G38" s="116">
        <f>+G19/'C49'!G18*100</f>
        <v>91.693290734824288</v>
      </c>
      <c r="H38" s="116">
        <f>+H19/'C49'!H18*100</f>
        <v>93.631178707224336</v>
      </c>
      <c r="I38" s="114"/>
      <c r="J38" s="116">
        <f>+J19/'C49'!J18*100</f>
        <v>91.930541368743619</v>
      </c>
      <c r="K38" s="116">
        <f>+K19/'C49'!K18*100</f>
        <v>91.103965702036433</v>
      </c>
      <c r="L38" s="116">
        <f>+L19/'C49'!L18*100</f>
        <v>92.682926829268297</v>
      </c>
      <c r="M38" s="114"/>
      <c r="N38" s="116">
        <f>+N19/'C49'!N18*100</f>
        <v>96.051227321238002</v>
      </c>
      <c r="O38" s="116">
        <f>+O19/'C49'!O18*100</f>
        <v>95.166858457997691</v>
      </c>
      <c r="P38" s="116">
        <f>+P19/'C49'!P18*100</f>
        <v>96.815920398009951</v>
      </c>
      <c r="Q38" s="114"/>
      <c r="R38" s="116">
        <f>+R19/'C49'!R18*100</f>
        <v>92.053789731051353</v>
      </c>
      <c r="S38" s="116">
        <f>+S19/'C49'!S18*100</f>
        <v>90.608465608465607</v>
      </c>
      <c r="T38" s="116">
        <f>+T19/'C49'!T18*100</f>
        <v>93.295454545454547</v>
      </c>
      <c r="U38" s="114"/>
      <c r="V38" s="116">
        <f>+V19/'C49'!V18*100</f>
        <v>99.029754204398444</v>
      </c>
      <c r="W38" s="116">
        <f>+W19/'C49'!W18*100</f>
        <v>98.565279770444761</v>
      </c>
      <c r="X38" s="116">
        <f>+X19/'C49'!X18*100</f>
        <v>99.411071849234389</v>
      </c>
      <c r="Y38" s="114"/>
      <c r="Z38" s="116">
        <v>0</v>
      </c>
      <c r="AA38" s="116">
        <v>0</v>
      </c>
      <c r="AB38" s="116">
        <v>0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+B22/'C49'!B21*100</f>
        <v>76.404433139534888</v>
      </c>
      <c r="C41" s="115">
        <f>+C22/'C49'!C21*100</f>
        <v>71.990732360713892</v>
      </c>
      <c r="D41" s="115">
        <f>+D22/'C49'!D21*100</f>
        <v>80.851296640770315</v>
      </c>
      <c r="E41" s="115"/>
      <c r="F41" s="115">
        <f>+F22/'C49'!F21*100</f>
        <v>75.456145966709343</v>
      </c>
      <c r="G41" s="115">
        <f>+G22/'C49'!G21*100</f>
        <v>71.79936305732484</v>
      </c>
      <c r="H41" s="115">
        <f>+H22/'C49'!H21*100</f>
        <v>79.150579150579148</v>
      </c>
      <c r="I41" s="115"/>
      <c r="J41" s="115">
        <f>+J22/'C49'!J21*100</f>
        <v>71.701954397394147</v>
      </c>
      <c r="K41" s="115">
        <f>+K22/'C49'!K21*100</f>
        <v>68.089171974522287</v>
      </c>
      <c r="L41" s="115">
        <f>+L22/'C49'!L21*100</f>
        <v>75.483333333333334</v>
      </c>
      <c r="M41" s="115"/>
      <c r="N41" s="115">
        <f>+N22/'C49'!N21*100</f>
        <v>80.478566149297862</v>
      </c>
      <c r="O41" s="115">
        <f>+O22/'C49'!O21*100</f>
        <v>76.309412861136991</v>
      </c>
      <c r="P41" s="115">
        <f>+P22/'C49'!P21*100</f>
        <v>84.575929657446409</v>
      </c>
      <c r="Q41" s="115"/>
      <c r="R41" s="115">
        <f>+R22/'C49'!R21*100</f>
        <v>71.453322462291069</v>
      </c>
      <c r="S41" s="115">
        <f>+S22/'C49'!S21*100</f>
        <v>65.289928789420131</v>
      </c>
      <c r="T41" s="115">
        <f>+T22/'C49'!T21*100</f>
        <v>77.639371043496013</v>
      </c>
      <c r="U41" s="115"/>
      <c r="V41" s="115">
        <f>+V22/'C49'!V21*100</f>
        <v>84.080274513881676</v>
      </c>
      <c r="W41" s="115">
        <f>+W22/'C49'!W21*100</f>
        <v>79.384679782335709</v>
      </c>
      <c r="X41" s="115">
        <f>+X22/'C49'!X21*100</f>
        <v>88.716676999380041</v>
      </c>
      <c r="Y41" s="115"/>
      <c r="Z41" s="115">
        <f>+Z22/'C49'!Z21*100</f>
        <v>100</v>
      </c>
      <c r="AA41" s="115">
        <f>+AA22/'C49'!AA21*100</f>
        <v>100</v>
      </c>
      <c r="AB41" s="115">
        <f>+AB22/'C49'!AB21*100</f>
        <v>100</v>
      </c>
    </row>
    <row r="42" spans="1:28" ht="15" customHeight="1" x14ac:dyDescent="0.25">
      <c r="A42" s="53" t="s">
        <v>41</v>
      </c>
      <c r="B42" s="116">
        <f>+B23/'C49'!B22*100</f>
        <v>76.123466328201161</v>
      </c>
      <c r="C42" s="116">
        <f>+C23/'C49'!C22*100</f>
        <v>71.667704479689391</v>
      </c>
      <c r="D42" s="116">
        <f>+D23/'C49'!D22*100</f>
        <v>80.618579558051877</v>
      </c>
      <c r="E42" s="114"/>
      <c r="F42" s="116">
        <f>+F23/'C49'!F22*100</f>
        <v>75.13803182851575</v>
      </c>
      <c r="G42" s="116">
        <f>+G23/'C49'!G22*100</f>
        <v>71.368489162083478</v>
      </c>
      <c r="H42" s="116">
        <f>+H23/'C49'!H22*100</f>
        <v>78.937072057385066</v>
      </c>
      <c r="I42" s="114"/>
      <c r="J42" s="116">
        <f>+J23/'C49'!J22*100</f>
        <v>71.321284146240814</v>
      </c>
      <c r="K42" s="116">
        <f>+K23/'C49'!K22*100</f>
        <v>67.729468599033822</v>
      </c>
      <c r="L42" s="116">
        <f>+L23/'C49'!L22*100</f>
        <v>75.09734213644829</v>
      </c>
      <c r="M42" s="114"/>
      <c r="N42" s="116">
        <f>+N23/'C49'!N22*100</f>
        <v>80.256146583154148</v>
      </c>
      <c r="O42" s="116">
        <f>+O23/'C49'!O22*100</f>
        <v>76.068536998681978</v>
      </c>
      <c r="P42" s="116">
        <f>+P23/'C49'!P22*100</f>
        <v>84.385443743037499</v>
      </c>
      <c r="Q42" s="114"/>
      <c r="R42" s="116">
        <f>+R23/'C49'!R22*100</f>
        <v>71.122112211221122</v>
      </c>
      <c r="S42" s="116">
        <f>+S23/'C49'!S22*100</f>
        <v>64.859851607584503</v>
      </c>
      <c r="T42" s="116">
        <f>+T23/'C49'!T22*100</f>
        <v>77.394715111478121</v>
      </c>
      <c r="U42" s="114"/>
      <c r="V42" s="116">
        <f>+V23/'C49'!V22*100</f>
        <v>83.946733773723395</v>
      </c>
      <c r="W42" s="116">
        <f>+W23/'C49'!W22*100</f>
        <v>79.2456805731142</v>
      </c>
      <c r="X42" s="116">
        <f>+X23/'C49'!X22*100</f>
        <v>88.603631809643076</v>
      </c>
      <c r="Y42" s="114"/>
      <c r="Z42" s="116">
        <v>0</v>
      </c>
      <c r="AA42" s="116">
        <v>0</v>
      </c>
      <c r="AB42" s="116">
        <v>0</v>
      </c>
    </row>
    <row r="43" spans="1:28" ht="15" customHeight="1" x14ac:dyDescent="0.25">
      <c r="A43" s="53" t="s">
        <v>42</v>
      </c>
      <c r="B43" s="116">
        <f>+B24/'C49'!B23*100</f>
        <v>98.96602658788774</v>
      </c>
      <c r="C43" s="116">
        <f>+C24/'C49'!C23*100</f>
        <v>99.378881987577643</v>
      </c>
      <c r="D43" s="116">
        <f>+D24/'C49'!D23*100</f>
        <v>98.591549295774655</v>
      </c>
      <c r="E43" s="114"/>
      <c r="F43" s="116">
        <f>+F24/'C49'!F23*100</f>
        <v>97.222222222222214</v>
      </c>
      <c r="G43" s="116">
        <f>+G24/'C49'!G23*100</f>
        <v>98.979591836734699</v>
      </c>
      <c r="H43" s="116">
        <f>+H24/'C49'!H23*100</f>
        <v>95.121951219512198</v>
      </c>
      <c r="I43" s="114"/>
      <c r="J43" s="116">
        <f>+J24/'C49'!J23*100</f>
        <v>100</v>
      </c>
      <c r="K43" s="116">
        <f>+K24/'C49'!K23*100</f>
        <v>100</v>
      </c>
      <c r="L43" s="116">
        <f>+L24/'C49'!L23*100</f>
        <v>100</v>
      </c>
      <c r="M43" s="114"/>
      <c r="N43" s="116">
        <f>+N24/'C49'!N23*100</f>
        <v>99.212598425196859</v>
      </c>
      <c r="O43" s="116">
        <f>+O24/'C49'!O23*100</f>
        <v>100</v>
      </c>
      <c r="P43" s="116">
        <f>+P24/'C49'!P23*100</f>
        <v>98.630136986301366</v>
      </c>
      <c r="Q43" s="114"/>
      <c r="R43" s="116">
        <f>+R24/'C49'!R23*100</f>
        <v>99.137931034482762</v>
      </c>
      <c r="S43" s="116">
        <f>+S24/'C49'!S23*100</f>
        <v>98.412698412698404</v>
      </c>
      <c r="T43" s="116">
        <f>+T24/'C49'!T23*100</f>
        <v>100</v>
      </c>
      <c r="U43" s="114"/>
      <c r="V43" s="116">
        <f>+V24/'C49'!V23*100</f>
        <v>100</v>
      </c>
      <c r="W43" s="116">
        <f>+W24/'C49'!W23*100</f>
        <v>100</v>
      </c>
      <c r="X43" s="116">
        <f>+X24/'C49'!X23*100</f>
        <v>100</v>
      </c>
      <c r="Y43" s="114"/>
      <c r="Z43" s="116">
        <f>+Z24/'C49'!Z23*100</f>
        <v>100</v>
      </c>
      <c r="AA43" s="116">
        <f>+AA24/'C49'!AA23*100</f>
        <v>100</v>
      </c>
      <c r="AB43" s="116">
        <f>+AB24/'C49'!AB23*100</f>
        <v>100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47:AB47"/>
    <mergeCell ref="AC2:AD3"/>
    <mergeCell ref="A6:A7"/>
    <mergeCell ref="B6:D6"/>
    <mergeCell ref="F6:H6"/>
    <mergeCell ref="J6:L6"/>
    <mergeCell ref="N6:P6"/>
    <mergeCell ref="R6:T6"/>
    <mergeCell ref="V6:X6"/>
    <mergeCell ref="Z6:AB6"/>
    <mergeCell ref="A8:AB8"/>
    <mergeCell ref="A46:AB46"/>
    <mergeCell ref="A1:AB1"/>
    <mergeCell ref="A2:AB2"/>
    <mergeCell ref="A3:AB3"/>
    <mergeCell ref="A4:AB4"/>
    <mergeCell ref="A45:AB45"/>
    <mergeCell ref="A27:AB2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fitToHeight="3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/>
  <dimension ref="A1:O66"/>
  <sheetViews>
    <sheetView showGridLines="0" zoomScaleNormal="100" zoomScaleSheetLayoutView="100" workbookViewId="0">
      <selection sqref="A1:XFD1048576"/>
    </sheetView>
  </sheetViews>
  <sheetFormatPr baseColWidth="10" defaultColWidth="12.140625" defaultRowHeight="15" customHeight="1" x14ac:dyDescent="0.25"/>
  <cols>
    <col min="1" max="1" width="28.7109375" style="87" customWidth="1"/>
    <col min="2" max="13" width="8.28515625" style="87" customWidth="1"/>
    <col min="14" max="15" width="11.42578125" style="17" customWidth="1"/>
    <col min="16" max="248" width="12.140625" style="87"/>
    <col min="249" max="249" width="22.28515625" style="87" customWidth="1"/>
    <col min="250" max="265" width="8.5703125" style="87" customWidth="1"/>
    <col min="266" max="504" width="12.140625" style="87"/>
    <col min="505" max="505" width="22.28515625" style="87" customWidth="1"/>
    <col min="506" max="521" width="8.5703125" style="87" customWidth="1"/>
    <col min="522" max="760" width="12.140625" style="87"/>
    <col min="761" max="761" width="22.28515625" style="87" customWidth="1"/>
    <col min="762" max="777" width="8.5703125" style="87" customWidth="1"/>
    <col min="778" max="1016" width="12.140625" style="87"/>
    <col min="1017" max="1017" width="22.28515625" style="87" customWidth="1"/>
    <col min="1018" max="1033" width="8.5703125" style="87" customWidth="1"/>
    <col min="1034" max="1272" width="12.140625" style="87"/>
    <col min="1273" max="1273" width="22.28515625" style="87" customWidth="1"/>
    <col min="1274" max="1289" width="8.5703125" style="87" customWidth="1"/>
    <col min="1290" max="1528" width="12.140625" style="87"/>
    <col min="1529" max="1529" width="22.28515625" style="87" customWidth="1"/>
    <col min="1530" max="1545" width="8.5703125" style="87" customWidth="1"/>
    <col min="1546" max="1784" width="12.140625" style="87"/>
    <col min="1785" max="1785" width="22.28515625" style="87" customWidth="1"/>
    <col min="1786" max="1801" width="8.5703125" style="87" customWidth="1"/>
    <col min="1802" max="2040" width="12.140625" style="87"/>
    <col min="2041" max="2041" width="22.28515625" style="87" customWidth="1"/>
    <col min="2042" max="2057" width="8.5703125" style="87" customWidth="1"/>
    <col min="2058" max="2296" width="12.140625" style="87"/>
    <col min="2297" max="2297" width="22.28515625" style="87" customWidth="1"/>
    <col min="2298" max="2313" width="8.5703125" style="87" customWidth="1"/>
    <col min="2314" max="2552" width="12.140625" style="87"/>
    <col min="2553" max="2553" width="22.28515625" style="87" customWidth="1"/>
    <col min="2554" max="2569" width="8.5703125" style="87" customWidth="1"/>
    <col min="2570" max="2808" width="12.140625" style="87"/>
    <col min="2809" max="2809" width="22.28515625" style="87" customWidth="1"/>
    <col min="2810" max="2825" width="8.5703125" style="87" customWidth="1"/>
    <col min="2826" max="3064" width="12.140625" style="87"/>
    <col min="3065" max="3065" width="22.28515625" style="87" customWidth="1"/>
    <col min="3066" max="3081" width="8.5703125" style="87" customWidth="1"/>
    <col min="3082" max="3320" width="12.140625" style="87"/>
    <col min="3321" max="3321" width="22.28515625" style="87" customWidth="1"/>
    <col min="3322" max="3337" width="8.5703125" style="87" customWidth="1"/>
    <col min="3338" max="3576" width="12.140625" style="87"/>
    <col min="3577" max="3577" width="22.28515625" style="87" customWidth="1"/>
    <col min="3578" max="3593" width="8.5703125" style="87" customWidth="1"/>
    <col min="3594" max="3832" width="12.140625" style="87"/>
    <col min="3833" max="3833" width="22.28515625" style="87" customWidth="1"/>
    <col min="3834" max="3849" width="8.5703125" style="87" customWidth="1"/>
    <col min="3850" max="4088" width="12.140625" style="87"/>
    <col min="4089" max="4089" width="22.28515625" style="87" customWidth="1"/>
    <col min="4090" max="4105" width="8.5703125" style="87" customWidth="1"/>
    <col min="4106" max="4344" width="12.140625" style="87"/>
    <col min="4345" max="4345" width="22.28515625" style="87" customWidth="1"/>
    <col min="4346" max="4361" width="8.5703125" style="87" customWidth="1"/>
    <col min="4362" max="4600" width="12.140625" style="87"/>
    <col min="4601" max="4601" width="22.28515625" style="87" customWidth="1"/>
    <col min="4602" max="4617" width="8.5703125" style="87" customWidth="1"/>
    <col min="4618" max="4856" width="12.140625" style="87"/>
    <col min="4857" max="4857" width="22.28515625" style="87" customWidth="1"/>
    <col min="4858" max="4873" width="8.5703125" style="87" customWidth="1"/>
    <col min="4874" max="5112" width="12.140625" style="87"/>
    <col min="5113" max="5113" width="22.28515625" style="87" customWidth="1"/>
    <col min="5114" max="5129" width="8.5703125" style="87" customWidth="1"/>
    <col min="5130" max="5368" width="12.140625" style="87"/>
    <col min="5369" max="5369" width="22.28515625" style="87" customWidth="1"/>
    <col min="5370" max="5385" width="8.5703125" style="87" customWidth="1"/>
    <col min="5386" max="5624" width="12.140625" style="87"/>
    <col min="5625" max="5625" width="22.28515625" style="87" customWidth="1"/>
    <col min="5626" max="5641" width="8.5703125" style="87" customWidth="1"/>
    <col min="5642" max="5880" width="12.140625" style="87"/>
    <col min="5881" max="5881" width="22.28515625" style="87" customWidth="1"/>
    <col min="5882" max="5897" width="8.5703125" style="87" customWidth="1"/>
    <col min="5898" max="6136" width="12.140625" style="87"/>
    <col min="6137" max="6137" width="22.28515625" style="87" customWidth="1"/>
    <col min="6138" max="6153" width="8.5703125" style="87" customWidth="1"/>
    <col min="6154" max="6392" width="12.140625" style="87"/>
    <col min="6393" max="6393" width="22.28515625" style="87" customWidth="1"/>
    <col min="6394" max="6409" width="8.5703125" style="87" customWidth="1"/>
    <col min="6410" max="6648" width="12.140625" style="87"/>
    <col min="6649" max="6649" width="22.28515625" style="87" customWidth="1"/>
    <col min="6650" max="6665" width="8.5703125" style="87" customWidth="1"/>
    <col min="6666" max="6904" width="12.140625" style="87"/>
    <col min="6905" max="6905" width="22.28515625" style="87" customWidth="1"/>
    <col min="6906" max="6921" width="8.5703125" style="87" customWidth="1"/>
    <col min="6922" max="7160" width="12.140625" style="87"/>
    <col min="7161" max="7161" width="22.28515625" style="87" customWidth="1"/>
    <col min="7162" max="7177" width="8.5703125" style="87" customWidth="1"/>
    <col min="7178" max="7416" width="12.140625" style="87"/>
    <col min="7417" max="7417" width="22.28515625" style="87" customWidth="1"/>
    <col min="7418" max="7433" width="8.5703125" style="87" customWidth="1"/>
    <col min="7434" max="7672" width="12.140625" style="87"/>
    <col min="7673" max="7673" width="22.28515625" style="87" customWidth="1"/>
    <col min="7674" max="7689" width="8.5703125" style="87" customWidth="1"/>
    <col min="7690" max="7928" width="12.140625" style="87"/>
    <col min="7929" max="7929" width="22.28515625" style="87" customWidth="1"/>
    <col min="7930" max="7945" width="8.5703125" style="87" customWidth="1"/>
    <col min="7946" max="8184" width="12.140625" style="87"/>
    <col min="8185" max="8185" width="22.28515625" style="87" customWidth="1"/>
    <col min="8186" max="8201" width="8.5703125" style="87" customWidth="1"/>
    <col min="8202" max="8440" width="12.140625" style="87"/>
    <col min="8441" max="8441" width="22.28515625" style="87" customWidth="1"/>
    <col min="8442" max="8457" width="8.5703125" style="87" customWidth="1"/>
    <col min="8458" max="8696" width="12.140625" style="87"/>
    <col min="8697" max="8697" width="22.28515625" style="87" customWidth="1"/>
    <col min="8698" max="8713" width="8.5703125" style="87" customWidth="1"/>
    <col min="8714" max="8952" width="12.140625" style="87"/>
    <col min="8953" max="8953" width="22.28515625" style="87" customWidth="1"/>
    <col min="8954" max="8969" width="8.5703125" style="87" customWidth="1"/>
    <col min="8970" max="9208" width="12.140625" style="87"/>
    <col min="9209" max="9209" width="22.28515625" style="87" customWidth="1"/>
    <col min="9210" max="9225" width="8.5703125" style="87" customWidth="1"/>
    <col min="9226" max="9464" width="12.140625" style="87"/>
    <col min="9465" max="9465" width="22.28515625" style="87" customWidth="1"/>
    <col min="9466" max="9481" width="8.5703125" style="87" customWidth="1"/>
    <col min="9482" max="9720" width="12.140625" style="87"/>
    <col min="9721" max="9721" width="22.28515625" style="87" customWidth="1"/>
    <col min="9722" max="9737" width="8.5703125" style="87" customWidth="1"/>
    <col min="9738" max="9976" width="12.140625" style="87"/>
    <col min="9977" max="9977" width="22.28515625" style="87" customWidth="1"/>
    <col min="9978" max="9993" width="8.5703125" style="87" customWidth="1"/>
    <col min="9994" max="10232" width="12.140625" style="87"/>
    <col min="10233" max="10233" width="22.28515625" style="87" customWidth="1"/>
    <col min="10234" max="10249" width="8.5703125" style="87" customWidth="1"/>
    <col min="10250" max="10488" width="12.140625" style="87"/>
    <col min="10489" max="10489" width="22.28515625" style="87" customWidth="1"/>
    <col min="10490" max="10505" width="8.5703125" style="87" customWidth="1"/>
    <col min="10506" max="10744" width="12.140625" style="87"/>
    <col min="10745" max="10745" width="22.28515625" style="87" customWidth="1"/>
    <col min="10746" max="10761" width="8.5703125" style="87" customWidth="1"/>
    <col min="10762" max="11000" width="12.140625" style="87"/>
    <col min="11001" max="11001" width="22.28515625" style="87" customWidth="1"/>
    <col min="11002" max="11017" width="8.5703125" style="87" customWidth="1"/>
    <col min="11018" max="11256" width="12.140625" style="87"/>
    <col min="11257" max="11257" width="22.28515625" style="87" customWidth="1"/>
    <col min="11258" max="11273" width="8.5703125" style="87" customWidth="1"/>
    <col min="11274" max="11512" width="12.140625" style="87"/>
    <col min="11513" max="11513" width="22.28515625" style="87" customWidth="1"/>
    <col min="11514" max="11529" width="8.5703125" style="87" customWidth="1"/>
    <col min="11530" max="11768" width="12.140625" style="87"/>
    <col min="11769" max="11769" width="22.28515625" style="87" customWidth="1"/>
    <col min="11770" max="11785" width="8.5703125" style="87" customWidth="1"/>
    <col min="11786" max="12024" width="12.140625" style="87"/>
    <col min="12025" max="12025" width="22.28515625" style="87" customWidth="1"/>
    <col min="12026" max="12041" width="8.5703125" style="87" customWidth="1"/>
    <col min="12042" max="12280" width="12.140625" style="87"/>
    <col min="12281" max="12281" width="22.28515625" style="87" customWidth="1"/>
    <col min="12282" max="12297" width="8.5703125" style="87" customWidth="1"/>
    <col min="12298" max="12536" width="12.140625" style="87"/>
    <col min="12537" max="12537" width="22.28515625" style="87" customWidth="1"/>
    <col min="12538" max="12553" width="8.5703125" style="87" customWidth="1"/>
    <col min="12554" max="12792" width="12.140625" style="87"/>
    <col min="12793" max="12793" width="22.28515625" style="87" customWidth="1"/>
    <col min="12794" max="12809" width="8.5703125" style="87" customWidth="1"/>
    <col min="12810" max="13048" width="12.140625" style="87"/>
    <col min="13049" max="13049" width="22.28515625" style="87" customWidth="1"/>
    <col min="13050" max="13065" width="8.5703125" style="87" customWidth="1"/>
    <col min="13066" max="13304" width="12.140625" style="87"/>
    <col min="13305" max="13305" width="22.28515625" style="87" customWidth="1"/>
    <col min="13306" max="13321" width="8.5703125" style="87" customWidth="1"/>
    <col min="13322" max="13560" width="12.140625" style="87"/>
    <col min="13561" max="13561" width="22.28515625" style="87" customWidth="1"/>
    <col min="13562" max="13577" width="8.5703125" style="87" customWidth="1"/>
    <col min="13578" max="13816" width="12.140625" style="87"/>
    <col min="13817" max="13817" width="22.28515625" style="87" customWidth="1"/>
    <col min="13818" max="13833" width="8.5703125" style="87" customWidth="1"/>
    <col min="13834" max="14072" width="12.140625" style="87"/>
    <col min="14073" max="14073" width="22.28515625" style="87" customWidth="1"/>
    <col min="14074" max="14089" width="8.5703125" style="87" customWidth="1"/>
    <col min="14090" max="14328" width="12.140625" style="87"/>
    <col min="14329" max="14329" width="22.28515625" style="87" customWidth="1"/>
    <col min="14330" max="14345" width="8.5703125" style="87" customWidth="1"/>
    <col min="14346" max="14584" width="12.140625" style="87"/>
    <col min="14585" max="14585" width="22.28515625" style="87" customWidth="1"/>
    <col min="14586" max="14601" width="8.5703125" style="87" customWidth="1"/>
    <col min="14602" max="14840" width="12.140625" style="87"/>
    <col min="14841" max="14841" width="22.28515625" style="87" customWidth="1"/>
    <col min="14842" max="14857" width="8.5703125" style="87" customWidth="1"/>
    <col min="14858" max="15096" width="12.140625" style="87"/>
    <col min="15097" max="15097" width="22.28515625" style="87" customWidth="1"/>
    <col min="15098" max="15113" width="8.5703125" style="87" customWidth="1"/>
    <col min="15114" max="15352" width="12.140625" style="87"/>
    <col min="15353" max="15353" width="22.28515625" style="87" customWidth="1"/>
    <col min="15354" max="15369" width="8.5703125" style="87" customWidth="1"/>
    <col min="15370" max="15608" width="12.140625" style="87"/>
    <col min="15609" max="15609" width="22.28515625" style="87" customWidth="1"/>
    <col min="15610" max="15625" width="8.5703125" style="87" customWidth="1"/>
    <col min="15626" max="15864" width="12.140625" style="87"/>
    <col min="15865" max="15865" width="22.28515625" style="87" customWidth="1"/>
    <col min="15866" max="15881" width="8.5703125" style="87" customWidth="1"/>
    <col min="15882" max="16120" width="12.140625" style="87"/>
    <col min="16121" max="16121" width="22.28515625" style="87" customWidth="1"/>
    <col min="16122" max="16137" width="8.5703125" style="87" customWidth="1"/>
    <col min="16138" max="16384" width="12.140625" style="87"/>
  </cols>
  <sheetData>
    <row r="1" spans="1:15" s="86" customFormat="1" ht="15" customHeight="1" x14ac:dyDescent="0.25">
      <c r="A1" s="252" t="s">
        <v>353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28"/>
      <c r="O1" s="128"/>
    </row>
    <row r="2" spans="1:15" s="86" customFormat="1" ht="15" customHeight="1" x14ac:dyDescent="0.25">
      <c r="A2" s="252" t="s">
        <v>344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5" s="86" customFormat="1" ht="15" customHeight="1" x14ac:dyDescent="0.25">
      <c r="A3" s="252" t="s">
        <v>345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5" s="86" customFormat="1" ht="15" customHeight="1" x14ac:dyDescent="0.25">
      <c r="A4" s="252" t="s">
        <v>561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128"/>
      <c r="O4" s="128"/>
    </row>
    <row r="5" spans="1:15" s="86" customFormat="1" ht="15" customHeight="1" x14ac:dyDescent="0.25">
      <c r="A5" s="97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17"/>
      <c r="O5" s="17"/>
    </row>
    <row r="6" spans="1:15" ht="20.100000000000001" customHeight="1" x14ac:dyDescent="0.25">
      <c r="A6" s="103" t="s">
        <v>25</v>
      </c>
      <c r="B6" s="98">
        <v>2010</v>
      </c>
      <c r="C6" s="98">
        <v>2011</v>
      </c>
      <c r="D6" s="98">
        <v>2012</v>
      </c>
      <c r="E6" s="98">
        <v>2013</v>
      </c>
      <c r="F6" s="98">
        <v>2014</v>
      </c>
      <c r="G6" s="98">
        <v>2015</v>
      </c>
      <c r="H6" s="98">
        <v>2016</v>
      </c>
      <c r="I6" s="98">
        <v>2017</v>
      </c>
      <c r="J6" s="98">
        <v>2018</v>
      </c>
      <c r="K6" s="98">
        <v>2019</v>
      </c>
      <c r="L6" s="98">
        <v>2020</v>
      </c>
      <c r="M6" s="98">
        <v>2021</v>
      </c>
    </row>
    <row r="7" spans="1:15" s="17" customFormat="1" ht="6.95" customHeight="1" x14ac:dyDescent="0.25">
      <c r="A7" s="18"/>
    </row>
    <row r="8" spans="1:15" ht="15" customHeight="1" x14ac:dyDescent="0.25">
      <c r="A8" s="88" t="s">
        <v>193</v>
      </c>
      <c r="B8" s="253" t="s">
        <v>4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O8" s="19"/>
    </row>
    <row r="9" spans="1:15" ht="15" customHeight="1" x14ac:dyDescent="0.25">
      <c r="A9" s="198" t="s">
        <v>343</v>
      </c>
      <c r="B9" s="133">
        <f t="shared" ref="B9:G9" si="0">B15+B21+B27</f>
        <v>477992</v>
      </c>
      <c r="C9" s="133">
        <f t="shared" si="0"/>
        <v>468952</v>
      </c>
      <c r="D9" s="133">
        <f t="shared" si="0"/>
        <v>452846</v>
      </c>
      <c r="E9" s="133">
        <f t="shared" si="0"/>
        <v>444259</v>
      </c>
      <c r="F9" s="133">
        <f t="shared" si="0"/>
        <v>439369</v>
      </c>
      <c r="G9" s="133">
        <f t="shared" si="0"/>
        <v>437786</v>
      </c>
      <c r="H9" s="133">
        <f t="shared" ref="H9" si="1">H15+H21+H27</f>
        <v>438019</v>
      </c>
      <c r="I9" s="133">
        <f>I15+I21+I27</f>
        <v>439319</v>
      </c>
      <c r="J9" s="133">
        <f t="shared" ref="J9:K9" si="2">J15+J21+J27</f>
        <v>449586</v>
      </c>
      <c r="K9" s="133">
        <f t="shared" si="2"/>
        <v>462081</v>
      </c>
      <c r="L9" s="133">
        <f t="shared" ref="L9:M9" si="3">L15+L21+L27</f>
        <v>462048</v>
      </c>
      <c r="M9" s="133">
        <f t="shared" si="3"/>
        <v>456740</v>
      </c>
    </row>
    <row r="10" spans="1:15" ht="15" customHeight="1" x14ac:dyDescent="0.25">
      <c r="A10" s="198" t="s">
        <v>12</v>
      </c>
      <c r="B10" s="121">
        <f t="shared" ref="B10:G10" si="4">B16+B22+B28</f>
        <v>410497</v>
      </c>
      <c r="C10" s="121">
        <f t="shared" si="4"/>
        <v>403489</v>
      </c>
      <c r="D10" s="121">
        <f t="shared" si="4"/>
        <v>391991</v>
      </c>
      <c r="E10" s="121">
        <f t="shared" si="4"/>
        <v>391855</v>
      </c>
      <c r="F10" s="121">
        <f t="shared" si="4"/>
        <v>397591</v>
      </c>
      <c r="G10" s="121">
        <f t="shared" si="4"/>
        <v>394914</v>
      </c>
      <c r="H10" s="121">
        <f t="shared" ref="H10:I10" si="5">H16+H22+H28</f>
        <v>395478</v>
      </c>
      <c r="I10" s="121">
        <f t="shared" si="5"/>
        <v>398299</v>
      </c>
      <c r="J10" s="121">
        <f t="shared" ref="J10:K10" si="6">J16+J22+J28</f>
        <v>438685</v>
      </c>
      <c r="K10" s="121">
        <f t="shared" si="6"/>
        <v>424141</v>
      </c>
      <c r="L10" s="121">
        <f t="shared" ref="L10:M10" si="7">L16+L22+L28</f>
        <v>449361</v>
      </c>
      <c r="M10" s="121">
        <f t="shared" si="7"/>
        <v>426014</v>
      </c>
    </row>
    <row r="11" spans="1:15" ht="15" customHeight="1" x14ac:dyDescent="0.25">
      <c r="A11" s="198" t="s">
        <v>15</v>
      </c>
      <c r="B11" s="121">
        <f t="shared" ref="B11:G11" si="8">B17+B23+B29</f>
        <v>50672</v>
      </c>
      <c r="C11" s="121">
        <f t="shared" si="8"/>
        <v>48888</v>
      </c>
      <c r="D11" s="121">
        <f t="shared" si="8"/>
        <v>45652</v>
      </c>
      <c r="E11" s="121">
        <f t="shared" si="8"/>
        <v>41298</v>
      </c>
      <c r="F11" s="121">
        <f t="shared" si="8"/>
        <v>32072</v>
      </c>
      <c r="G11" s="121">
        <f t="shared" si="8"/>
        <v>33148</v>
      </c>
      <c r="H11" s="121">
        <f t="shared" ref="H11:I11" si="9">H17+H23+H29</f>
        <v>31831</v>
      </c>
      <c r="I11" s="121">
        <f t="shared" si="9"/>
        <v>31077</v>
      </c>
      <c r="J11" s="121">
        <f t="shared" ref="J11:K11" si="10">J17+J23+J29</f>
        <v>8343</v>
      </c>
      <c r="K11" s="121">
        <f t="shared" si="10"/>
        <v>27599</v>
      </c>
      <c r="L11" s="121">
        <f t="shared" ref="L11:M11" si="11">L17+L23+L29</f>
        <v>12480</v>
      </c>
      <c r="M11" s="121">
        <f t="shared" si="11"/>
        <v>29791</v>
      </c>
    </row>
    <row r="12" spans="1:15" ht="15" customHeight="1" x14ac:dyDescent="0.25">
      <c r="A12" s="198" t="s">
        <v>16</v>
      </c>
      <c r="B12" s="121">
        <f t="shared" ref="B12:G12" si="12">B18+B24+B30</f>
        <v>16823</v>
      </c>
      <c r="C12" s="121">
        <f t="shared" si="12"/>
        <v>16575</v>
      </c>
      <c r="D12" s="121">
        <f t="shared" si="12"/>
        <v>15203</v>
      </c>
      <c r="E12" s="121">
        <f t="shared" si="12"/>
        <v>11106</v>
      </c>
      <c r="F12" s="121">
        <f t="shared" si="12"/>
        <v>9706</v>
      </c>
      <c r="G12" s="121">
        <f t="shared" si="12"/>
        <v>9724</v>
      </c>
      <c r="H12" s="121">
        <f t="shared" ref="H12:I12" si="13">H18+H24+H30</f>
        <v>10710</v>
      </c>
      <c r="I12" s="121">
        <f t="shared" si="13"/>
        <v>9943</v>
      </c>
      <c r="J12" s="121">
        <f t="shared" ref="J12:K12" si="14">J18+J24+J30</f>
        <v>2558</v>
      </c>
      <c r="K12" s="121">
        <f t="shared" si="14"/>
        <v>10341</v>
      </c>
      <c r="L12" s="37">
        <f t="shared" ref="L12:M12" si="15">L18+L24+L30</f>
        <v>207</v>
      </c>
      <c r="M12" s="37">
        <f t="shared" si="15"/>
        <v>935</v>
      </c>
    </row>
    <row r="13" spans="1:15" ht="6.95" customHeight="1" x14ac:dyDescent="0.25">
      <c r="A13" s="90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</row>
    <row r="14" spans="1:15" ht="15" customHeight="1" x14ac:dyDescent="0.25">
      <c r="A14" s="88" t="s">
        <v>9</v>
      </c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5" ht="15" customHeight="1" x14ac:dyDescent="0.25">
      <c r="A15" s="198" t="s">
        <v>343</v>
      </c>
      <c r="B15" s="133">
        <f t="shared" ref="B15:C15" si="16">SUM(B16:B18)</f>
        <v>436873</v>
      </c>
      <c r="C15" s="133">
        <f t="shared" si="16"/>
        <v>427724</v>
      </c>
      <c r="D15" s="133">
        <f t="shared" ref="D15:I15" si="17">SUM(D16:D18)</f>
        <v>412441</v>
      </c>
      <c r="E15" s="133">
        <f t="shared" si="17"/>
        <v>402955</v>
      </c>
      <c r="F15" s="133">
        <f t="shared" si="17"/>
        <v>398996</v>
      </c>
      <c r="G15" s="133">
        <f t="shared" si="17"/>
        <v>396912</v>
      </c>
      <c r="H15" s="133">
        <f t="shared" si="17"/>
        <v>396148</v>
      </c>
      <c r="I15" s="133">
        <f t="shared" si="17"/>
        <v>397363</v>
      </c>
      <c r="J15" s="133">
        <f t="shared" ref="J15:K15" si="18">SUM(J16:J18)</f>
        <v>408682</v>
      </c>
      <c r="K15" s="133">
        <f t="shared" si="18"/>
        <v>420433</v>
      </c>
      <c r="L15" s="133">
        <f t="shared" ref="L15:M15" si="19">SUM(L16:L18)</f>
        <v>419576</v>
      </c>
      <c r="M15" s="133">
        <f t="shared" si="19"/>
        <v>415651</v>
      </c>
      <c r="O15" s="201"/>
    </row>
    <row r="16" spans="1:15" ht="15" customHeight="1" x14ac:dyDescent="0.25">
      <c r="A16" s="198" t="s">
        <v>12</v>
      </c>
      <c r="B16" s="121">
        <v>371031</v>
      </c>
      <c r="C16" s="121">
        <v>363813</v>
      </c>
      <c r="D16" s="121">
        <v>353143</v>
      </c>
      <c r="E16" s="121">
        <v>351858</v>
      </c>
      <c r="F16" s="121">
        <v>358274</v>
      </c>
      <c r="G16" s="121">
        <v>355300</v>
      </c>
      <c r="H16" s="121">
        <v>354773</v>
      </c>
      <c r="I16" s="121">
        <v>357522</v>
      </c>
      <c r="J16" s="121">
        <v>398619</v>
      </c>
      <c r="K16" s="121">
        <v>383271</v>
      </c>
      <c r="L16" s="121">
        <v>407246</v>
      </c>
      <c r="M16" s="121">
        <v>385440</v>
      </c>
    </row>
    <row r="17" spans="1:13" ht="15" customHeight="1" x14ac:dyDescent="0.25">
      <c r="A17" s="198" t="s">
        <v>15</v>
      </c>
      <c r="B17" s="121">
        <v>49227</v>
      </c>
      <c r="C17" s="121">
        <v>47526</v>
      </c>
      <c r="D17" s="121">
        <v>44286</v>
      </c>
      <c r="E17" s="121">
        <v>40126</v>
      </c>
      <c r="F17" s="121">
        <v>31114</v>
      </c>
      <c r="G17" s="121">
        <v>32020</v>
      </c>
      <c r="H17" s="121">
        <v>30869</v>
      </c>
      <c r="I17" s="121">
        <v>30090</v>
      </c>
      <c r="J17" s="121">
        <v>7597</v>
      </c>
      <c r="K17" s="121">
        <v>26905</v>
      </c>
      <c r="L17" s="121">
        <v>12166</v>
      </c>
      <c r="M17" s="121">
        <v>29377</v>
      </c>
    </row>
    <row r="18" spans="1:13" ht="15" customHeight="1" x14ac:dyDescent="0.25">
      <c r="A18" s="198" t="s">
        <v>16</v>
      </c>
      <c r="B18" s="121">
        <v>16615</v>
      </c>
      <c r="C18" s="121">
        <v>16385</v>
      </c>
      <c r="D18" s="121">
        <v>15012</v>
      </c>
      <c r="E18" s="121">
        <v>10971</v>
      </c>
      <c r="F18" s="121">
        <v>9608</v>
      </c>
      <c r="G18" s="121">
        <v>9592</v>
      </c>
      <c r="H18" s="121">
        <v>10506</v>
      </c>
      <c r="I18" s="121">
        <v>9751</v>
      </c>
      <c r="J18" s="121">
        <v>2466</v>
      </c>
      <c r="K18" s="121">
        <v>10257</v>
      </c>
      <c r="L18" s="37">
        <v>164</v>
      </c>
      <c r="M18" s="37">
        <v>834</v>
      </c>
    </row>
    <row r="19" spans="1:13" ht="6.95" customHeight="1" x14ac:dyDescent="0.25">
      <c r="A19" s="90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3" ht="15" customHeight="1" x14ac:dyDescent="0.25">
      <c r="A20" s="88" t="s">
        <v>10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 ht="15" customHeight="1" x14ac:dyDescent="0.25">
      <c r="A21" s="198" t="s">
        <v>343</v>
      </c>
      <c r="B21" s="133">
        <f t="shared" ref="B21:D21" si="20">B22+B23+B24</f>
        <v>35703</v>
      </c>
      <c r="C21" s="133">
        <f t="shared" si="20"/>
        <v>35747</v>
      </c>
      <c r="D21" s="133">
        <f t="shared" si="20"/>
        <v>34922</v>
      </c>
      <c r="E21" s="133">
        <f>E22+E23+E24</f>
        <v>35544</v>
      </c>
      <c r="F21" s="133">
        <f>F22+F23+F24</f>
        <v>35051</v>
      </c>
      <c r="G21" s="133">
        <f>G22+G23+G24</f>
        <v>35346</v>
      </c>
      <c r="H21" s="133">
        <f>H22+H23+H24</f>
        <v>36476</v>
      </c>
      <c r="I21" s="133">
        <f>SUM(I22:I24)</f>
        <v>36604</v>
      </c>
      <c r="J21" s="133">
        <f>SUM(J22:J24)</f>
        <v>35673</v>
      </c>
      <c r="K21" s="133">
        <f>SUM(K22:K24)</f>
        <v>36433</v>
      </c>
      <c r="L21" s="133">
        <f>SUM(L22:L24)</f>
        <v>37427</v>
      </c>
      <c r="M21" s="133">
        <f>SUM(M22:M24)</f>
        <v>36308</v>
      </c>
    </row>
    <row r="22" spans="1:13" ht="15" customHeight="1" x14ac:dyDescent="0.25">
      <c r="A22" s="198" t="s">
        <v>12</v>
      </c>
      <c r="B22" s="121">
        <v>34387</v>
      </c>
      <c r="C22" s="121">
        <v>34482</v>
      </c>
      <c r="D22" s="121">
        <v>33704</v>
      </c>
      <c r="E22" s="121">
        <v>34556</v>
      </c>
      <c r="F22" s="121">
        <v>34193</v>
      </c>
      <c r="G22" s="121">
        <v>34289</v>
      </c>
      <c r="H22" s="121">
        <v>35516</v>
      </c>
      <c r="I22" s="121">
        <v>35563</v>
      </c>
      <c r="J22" s="121">
        <v>35016</v>
      </c>
      <c r="K22" s="121">
        <v>35790</v>
      </c>
      <c r="L22" s="121">
        <v>37137</v>
      </c>
      <c r="M22" s="121">
        <v>35885</v>
      </c>
    </row>
    <row r="23" spans="1:13" ht="15" customHeight="1" x14ac:dyDescent="0.25">
      <c r="A23" s="198" t="s">
        <v>15</v>
      </c>
      <c r="B23" s="121">
        <v>1156</v>
      </c>
      <c r="C23" s="121">
        <v>1105</v>
      </c>
      <c r="D23" s="121">
        <v>1079</v>
      </c>
      <c r="E23" s="37">
        <v>885</v>
      </c>
      <c r="F23" s="37">
        <v>786</v>
      </c>
      <c r="G23" s="37">
        <v>945</v>
      </c>
      <c r="H23" s="37">
        <v>789</v>
      </c>
      <c r="I23" s="37">
        <v>873</v>
      </c>
      <c r="J23" s="37">
        <v>586</v>
      </c>
      <c r="K23" s="37">
        <v>573</v>
      </c>
      <c r="L23" s="37">
        <v>254</v>
      </c>
      <c r="M23" s="37">
        <v>328</v>
      </c>
    </row>
    <row r="24" spans="1:13" ht="15" customHeight="1" x14ac:dyDescent="0.25">
      <c r="A24" s="198" t="s">
        <v>16</v>
      </c>
      <c r="B24" s="37">
        <v>160</v>
      </c>
      <c r="C24" s="37">
        <v>160</v>
      </c>
      <c r="D24" s="37">
        <v>139</v>
      </c>
      <c r="E24" s="37">
        <v>103</v>
      </c>
      <c r="F24" s="37">
        <v>72</v>
      </c>
      <c r="G24" s="37">
        <v>112</v>
      </c>
      <c r="H24" s="37">
        <v>171</v>
      </c>
      <c r="I24" s="37">
        <v>168</v>
      </c>
      <c r="J24" s="37">
        <v>71</v>
      </c>
      <c r="K24" s="37">
        <v>70</v>
      </c>
      <c r="L24" s="37">
        <v>36</v>
      </c>
      <c r="M24" s="37">
        <v>95</v>
      </c>
    </row>
    <row r="25" spans="1:13" ht="6.95" customHeight="1" x14ac:dyDescent="0.25">
      <c r="A25" s="9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 ht="15" customHeight="1" x14ac:dyDescent="0.25">
      <c r="A26" s="88" t="s">
        <v>180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</row>
    <row r="27" spans="1:13" ht="15" customHeight="1" x14ac:dyDescent="0.25">
      <c r="A27" s="198" t="s">
        <v>343</v>
      </c>
      <c r="B27" s="133">
        <f t="shared" ref="B27:C27" si="21">SUM(B28:B30)</f>
        <v>5416</v>
      </c>
      <c r="C27" s="133">
        <f t="shared" si="21"/>
        <v>5481</v>
      </c>
      <c r="D27" s="133">
        <f t="shared" ref="D27:I27" si="22">SUM(D28:D30)</f>
        <v>5483</v>
      </c>
      <c r="E27" s="133">
        <f t="shared" si="22"/>
        <v>5760</v>
      </c>
      <c r="F27" s="133">
        <f t="shared" si="22"/>
        <v>5322</v>
      </c>
      <c r="G27" s="133">
        <f t="shared" si="22"/>
        <v>5528</v>
      </c>
      <c r="H27" s="133">
        <f t="shared" si="22"/>
        <v>5395</v>
      </c>
      <c r="I27" s="133">
        <f t="shared" si="22"/>
        <v>5352</v>
      </c>
      <c r="J27" s="133">
        <f t="shared" ref="J27:K27" si="23">SUM(J28:J30)</f>
        <v>5231</v>
      </c>
      <c r="K27" s="133">
        <f t="shared" si="23"/>
        <v>5215</v>
      </c>
      <c r="L27" s="133">
        <f t="shared" ref="L27:M27" si="24">SUM(L28:L30)</f>
        <v>5045</v>
      </c>
      <c r="M27" s="133">
        <f t="shared" si="24"/>
        <v>4781</v>
      </c>
    </row>
    <row r="28" spans="1:13" ht="15" customHeight="1" x14ac:dyDescent="0.25">
      <c r="A28" s="198" t="s">
        <v>12</v>
      </c>
      <c r="B28" s="121">
        <v>5079</v>
      </c>
      <c r="C28" s="121">
        <v>5194</v>
      </c>
      <c r="D28" s="121">
        <v>5144</v>
      </c>
      <c r="E28" s="121">
        <v>5441</v>
      </c>
      <c r="F28" s="121">
        <v>5124</v>
      </c>
      <c r="G28" s="121">
        <v>5325</v>
      </c>
      <c r="H28" s="121">
        <v>5189</v>
      </c>
      <c r="I28" s="121">
        <v>5214</v>
      </c>
      <c r="J28" s="121">
        <v>5050</v>
      </c>
      <c r="K28" s="121">
        <v>5080</v>
      </c>
      <c r="L28" s="121">
        <v>4978</v>
      </c>
      <c r="M28" s="121">
        <v>4689</v>
      </c>
    </row>
    <row r="29" spans="1:13" ht="15" customHeight="1" x14ac:dyDescent="0.25">
      <c r="A29" s="198" t="s">
        <v>15</v>
      </c>
      <c r="B29" s="37">
        <v>289</v>
      </c>
      <c r="C29" s="37">
        <v>257</v>
      </c>
      <c r="D29" s="37">
        <v>287</v>
      </c>
      <c r="E29" s="37">
        <v>287</v>
      </c>
      <c r="F29" s="37">
        <v>172</v>
      </c>
      <c r="G29" s="37">
        <v>183</v>
      </c>
      <c r="H29" s="37">
        <v>173</v>
      </c>
      <c r="I29" s="37">
        <v>114</v>
      </c>
      <c r="J29" s="37">
        <v>160</v>
      </c>
      <c r="K29" s="37">
        <v>121</v>
      </c>
      <c r="L29" s="37">
        <v>60</v>
      </c>
      <c r="M29" s="37">
        <v>86</v>
      </c>
    </row>
    <row r="30" spans="1:13" ht="15" customHeight="1" x14ac:dyDescent="0.25">
      <c r="A30" s="198" t="s">
        <v>16</v>
      </c>
      <c r="B30" s="37">
        <v>48</v>
      </c>
      <c r="C30" s="37">
        <v>30</v>
      </c>
      <c r="D30" s="37">
        <v>52</v>
      </c>
      <c r="E30" s="37">
        <v>32</v>
      </c>
      <c r="F30" s="37">
        <v>26</v>
      </c>
      <c r="G30" s="37">
        <v>20</v>
      </c>
      <c r="H30" s="37">
        <v>33</v>
      </c>
      <c r="I30" s="37">
        <v>24</v>
      </c>
      <c r="J30" s="37">
        <v>21</v>
      </c>
      <c r="K30" s="37">
        <v>14</v>
      </c>
      <c r="L30" s="37">
        <v>7</v>
      </c>
      <c r="M30" s="37">
        <v>6</v>
      </c>
    </row>
    <row r="31" spans="1:13" s="17" customFormat="1" ht="12.75" x14ac:dyDescent="0.25">
      <c r="A31" s="18"/>
    </row>
    <row r="32" spans="1:13" ht="15" customHeight="1" x14ac:dyDescent="0.25">
      <c r="A32" s="88" t="s">
        <v>8</v>
      </c>
      <c r="B32" s="251" t="s">
        <v>397</v>
      </c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</row>
    <row r="33" spans="1:15" ht="15" customHeight="1" x14ac:dyDescent="0.25">
      <c r="A33" s="198" t="s">
        <v>12</v>
      </c>
      <c r="B33" s="101">
        <f t="shared" ref="B33:C33" si="25">B10/B9*100</f>
        <v>85.879470786121942</v>
      </c>
      <c r="C33" s="101">
        <f t="shared" si="25"/>
        <v>86.040575581296167</v>
      </c>
      <c r="D33" s="101">
        <f t="shared" ref="D33:I33" si="26">D10/D9*100</f>
        <v>86.561656722152776</v>
      </c>
      <c r="E33" s="101">
        <f t="shared" si="26"/>
        <v>88.204178193351183</v>
      </c>
      <c r="F33" s="101">
        <f t="shared" si="26"/>
        <v>90.491363751197738</v>
      </c>
      <c r="G33" s="101">
        <f t="shared" si="26"/>
        <v>90.207087481098071</v>
      </c>
      <c r="H33" s="101">
        <f t="shared" si="26"/>
        <v>90.287864225067864</v>
      </c>
      <c r="I33" s="101">
        <f t="shared" si="26"/>
        <v>90.662821321181198</v>
      </c>
      <c r="J33" s="101">
        <f t="shared" ref="J33:K33" si="27">J10/J9*100</f>
        <v>97.575324854421623</v>
      </c>
      <c r="K33" s="101">
        <f t="shared" si="27"/>
        <v>91.789318322978005</v>
      </c>
      <c r="L33" s="101">
        <f t="shared" ref="L33:M33" si="28">L10/L9*100</f>
        <v>97.254181383752339</v>
      </c>
      <c r="M33" s="101">
        <f t="shared" si="28"/>
        <v>93.272759118973596</v>
      </c>
    </row>
    <row r="34" spans="1:15" ht="15" customHeight="1" x14ac:dyDescent="0.25">
      <c r="A34" s="198" t="s">
        <v>15</v>
      </c>
      <c r="B34" s="101">
        <f t="shared" ref="B34:C34" si="29">B11/B9*100</f>
        <v>10.6010142429162</v>
      </c>
      <c r="C34" s="101">
        <f t="shared" si="29"/>
        <v>10.42494754260564</v>
      </c>
      <c r="D34" s="101">
        <f t="shared" ref="D34:I34" si="30">D11/D9*100</f>
        <v>10.081131333830927</v>
      </c>
      <c r="E34" s="101">
        <f t="shared" si="30"/>
        <v>9.2959287262610317</v>
      </c>
      <c r="F34" s="101">
        <f t="shared" si="30"/>
        <v>7.2995591404946643</v>
      </c>
      <c r="G34" s="101">
        <f t="shared" si="30"/>
        <v>7.5717359623194893</v>
      </c>
      <c r="H34" s="101">
        <f t="shared" si="30"/>
        <v>7.267036361436376</v>
      </c>
      <c r="I34" s="101">
        <f t="shared" si="30"/>
        <v>7.073903018080256</v>
      </c>
      <c r="J34" s="101">
        <f t="shared" ref="J34:K34" si="31">J11/J9*100</f>
        <v>1.8557072506706171</v>
      </c>
      <c r="K34" s="101">
        <f t="shared" si="31"/>
        <v>5.9727623511895107</v>
      </c>
      <c r="L34" s="101">
        <f t="shared" ref="L34:M34" si="32">L11/L9*100</f>
        <v>2.7010180760440474</v>
      </c>
      <c r="M34" s="101">
        <f t="shared" si="32"/>
        <v>6.5225292288829531</v>
      </c>
    </row>
    <row r="35" spans="1:15" ht="15" customHeight="1" x14ac:dyDescent="0.25">
      <c r="A35" s="198" t="s">
        <v>16</v>
      </c>
      <c r="B35" s="101">
        <f t="shared" ref="B35:C35" si="33">B12/B9*100</f>
        <v>3.5195149709618576</v>
      </c>
      <c r="C35" s="101">
        <f t="shared" si="33"/>
        <v>3.5344768760981937</v>
      </c>
      <c r="D35" s="101">
        <f t="shared" ref="D35:I35" si="34">D12/D9*100</f>
        <v>3.3572119440162882</v>
      </c>
      <c r="E35" s="101">
        <f t="shared" si="34"/>
        <v>2.4998930803877917</v>
      </c>
      <c r="F35" s="101">
        <f t="shared" si="34"/>
        <v>2.209077108307596</v>
      </c>
      <c r="G35" s="101">
        <f t="shared" si="34"/>
        <v>2.22117655658244</v>
      </c>
      <c r="H35" s="101">
        <f t="shared" si="34"/>
        <v>2.4450994134957615</v>
      </c>
      <c r="I35" s="101">
        <f t="shared" si="34"/>
        <v>2.263275660738552</v>
      </c>
      <c r="J35" s="101">
        <f t="shared" ref="J35:K35" si="35">J12/J9*100</f>
        <v>0.56896789490775956</v>
      </c>
      <c r="K35" s="101">
        <f t="shared" si="35"/>
        <v>2.2379193258324839</v>
      </c>
      <c r="L35" s="105">
        <f t="shared" ref="L35:M35" si="36">L12/L9*100</f>
        <v>4.4800540203615208E-2</v>
      </c>
      <c r="M35" s="101">
        <f t="shared" si="36"/>
        <v>0.20471165214345144</v>
      </c>
    </row>
    <row r="36" spans="1:15" ht="6.95" customHeight="1" x14ac:dyDescent="0.25">
      <c r="A36" s="90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  <row r="37" spans="1:15" ht="15" customHeight="1" x14ac:dyDescent="0.25">
      <c r="A37" s="88" t="s">
        <v>9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</row>
    <row r="38" spans="1:15" ht="15" customHeight="1" x14ac:dyDescent="0.25">
      <c r="A38" s="198" t="s">
        <v>12</v>
      </c>
      <c r="B38" s="101">
        <f t="shared" ref="B38:C38" si="37">B16/B15*100</f>
        <v>84.928800818544531</v>
      </c>
      <c r="C38" s="101">
        <f t="shared" si="37"/>
        <v>85.057887796803541</v>
      </c>
      <c r="D38" s="101">
        <f t="shared" ref="D38:I38" si="38">D16/D15*100</f>
        <v>85.622670878986327</v>
      </c>
      <c r="E38" s="101">
        <f t="shared" si="38"/>
        <v>87.319427727661903</v>
      </c>
      <c r="F38" s="101">
        <f t="shared" si="38"/>
        <v>89.793882645440064</v>
      </c>
      <c r="G38" s="101">
        <f t="shared" si="38"/>
        <v>89.516064014189539</v>
      </c>
      <c r="H38" s="101">
        <f t="shared" si="38"/>
        <v>89.555671112816427</v>
      </c>
      <c r="I38" s="101">
        <f t="shared" si="38"/>
        <v>89.973651296170004</v>
      </c>
      <c r="J38" s="101">
        <f t="shared" ref="J38:K38" si="39">J16/J15*100</f>
        <v>97.537694344257886</v>
      </c>
      <c r="K38" s="101">
        <f t="shared" si="39"/>
        <v>91.161017332131394</v>
      </c>
      <c r="L38" s="101">
        <f t="shared" ref="L38:M38" si="40">L16/L15*100</f>
        <v>97.061319045893953</v>
      </c>
      <c r="M38" s="101">
        <f t="shared" si="40"/>
        <v>92.731642652128826</v>
      </c>
    </row>
    <row r="39" spans="1:15" ht="15" customHeight="1" x14ac:dyDescent="0.25">
      <c r="A39" s="198" t="s">
        <v>15</v>
      </c>
      <c r="B39" s="101">
        <f t="shared" ref="B39:C39" si="41">B17/B15*100</f>
        <v>11.268034417324943</v>
      </c>
      <c r="C39" s="101">
        <f t="shared" si="41"/>
        <v>11.111370884028018</v>
      </c>
      <c r="D39" s="101">
        <f t="shared" ref="D39:I39" si="42">D17/D15*100</f>
        <v>10.737535792998271</v>
      </c>
      <c r="E39" s="101">
        <f t="shared" si="42"/>
        <v>9.9579357496494652</v>
      </c>
      <c r="F39" s="101">
        <f t="shared" si="42"/>
        <v>7.7980731636407379</v>
      </c>
      <c r="G39" s="101">
        <f t="shared" si="42"/>
        <v>8.0672793969444108</v>
      </c>
      <c r="H39" s="101">
        <f t="shared" si="42"/>
        <v>7.7922897502953443</v>
      </c>
      <c r="I39" s="101">
        <f t="shared" si="42"/>
        <v>7.5724211866731421</v>
      </c>
      <c r="J39" s="101">
        <f t="shared" ref="J39:K39" si="43">J17/J15*100</f>
        <v>1.8589025207863326</v>
      </c>
      <c r="K39" s="101">
        <f t="shared" si="43"/>
        <v>6.3993549507293679</v>
      </c>
      <c r="L39" s="101">
        <f t="shared" ref="L39:M39" si="44">L17/L15*100</f>
        <v>2.8995938757221578</v>
      </c>
      <c r="M39" s="101">
        <f t="shared" si="44"/>
        <v>7.0677082456195226</v>
      </c>
    </row>
    <row r="40" spans="1:15" ht="15" customHeight="1" x14ac:dyDescent="0.25">
      <c r="A40" s="198" t="s">
        <v>16</v>
      </c>
      <c r="B40" s="101">
        <f t="shared" ref="B40:C40" si="45">B18/B15*100</f>
        <v>3.8031647641305364</v>
      </c>
      <c r="C40" s="101">
        <f t="shared" si="45"/>
        <v>3.8307413191684354</v>
      </c>
      <c r="D40" s="101">
        <f t="shared" ref="D40:I40" si="46">D18/D15*100</f>
        <v>3.6397933280154011</v>
      </c>
      <c r="E40" s="101">
        <f t="shared" si="46"/>
        <v>2.7226365226886378</v>
      </c>
      <c r="F40" s="101">
        <f t="shared" si="46"/>
        <v>2.4080441909192074</v>
      </c>
      <c r="G40" s="101">
        <f t="shared" si="46"/>
        <v>2.4166565888660458</v>
      </c>
      <c r="H40" s="101">
        <f t="shared" si="46"/>
        <v>2.6520391368882335</v>
      </c>
      <c r="I40" s="101">
        <f t="shared" si="46"/>
        <v>2.4539275171568562</v>
      </c>
      <c r="J40" s="101">
        <f t="shared" ref="J40:K40" si="47">J18/J15*100</f>
        <v>0.60340313495578468</v>
      </c>
      <c r="K40" s="101">
        <f t="shared" si="47"/>
        <v>2.4396277171392349</v>
      </c>
      <c r="L40" s="105">
        <f t="shared" ref="L40:M40" si="48">L18/L15*100</f>
        <v>3.9087078383892311E-2</v>
      </c>
      <c r="M40" s="101">
        <f t="shared" si="48"/>
        <v>0.20064910225164861</v>
      </c>
    </row>
    <row r="41" spans="1:15" ht="6.95" customHeight="1" x14ac:dyDescent="0.25">
      <c r="A41" s="90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</row>
    <row r="42" spans="1:15" ht="15" customHeight="1" x14ac:dyDescent="0.25">
      <c r="A42" s="88" t="s">
        <v>10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</row>
    <row r="43" spans="1:15" ht="15" customHeight="1" x14ac:dyDescent="0.25">
      <c r="A43" s="198" t="s">
        <v>12</v>
      </c>
      <c r="B43" s="101">
        <f t="shared" ref="B43:C43" si="49">B22/B21*100</f>
        <v>96.314035235134298</v>
      </c>
      <c r="C43" s="101">
        <f t="shared" si="49"/>
        <v>96.461241502783452</v>
      </c>
      <c r="D43" s="101">
        <f t="shared" ref="D43:I43" si="50">D22/D21*100</f>
        <v>96.512227249298434</v>
      </c>
      <c r="E43" s="101">
        <f t="shared" si="50"/>
        <v>97.220346612649109</v>
      </c>
      <c r="F43" s="101">
        <f t="shared" si="50"/>
        <v>97.55213831274429</v>
      </c>
      <c r="G43" s="101">
        <f t="shared" si="50"/>
        <v>97.009562609630507</v>
      </c>
      <c r="H43" s="101">
        <f t="shared" si="50"/>
        <v>97.368132470665643</v>
      </c>
      <c r="I43" s="101">
        <f t="shared" si="50"/>
        <v>97.156048519287509</v>
      </c>
      <c r="J43" s="101">
        <f t="shared" ref="J43:K43" si="51">J22/J21*100</f>
        <v>98.158270961231182</v>
      </c>
      <c r="K43" s="101">
        <f t="shared" si="51"/>
        <v>98.235116515247171</v>
      </c>
      <c r="L43" s="101">
        <f t="shared" ref="L43:M43" si="52">L22/L21*100</f>
        <v>99.225158308173249</v>
      </c>
      <c r="M43" s="101">
        <f t="shared" si="52"/>
        <v>98.834967500275411</v>
      </c>
    </row>
    <row r="44" spans="1:15" ht="15" customHeight="1" x14ac:dyDescent="0.25">
      <c r="A44" s="198" t="s">
        <v>15</v>
      </c>
      <c r="B44" s="101">
        <f t="shared" ref="B44:C44" si="53">B23/B21*100</f>
        <v>3.2378231521160683</v>
      </c>
      <c r="C44" s="101">
        <f t="shared" si="53"/>
        <v>3.0911684896634681</v>
      </c>
      <c r="D44" s="101">
        <f t="shared" ref="D44:I44" si="54">D23/D21*100</f>
        <v>3.0897428555065574</v>
      </c>
      <c r="E44" s="101">
        <f t="shared" si="54"/>
        <v>2.4898717083051993</v>
      </c>
      <c r="F44" s="101">
        <f t="shared" si="54"/>
        <v>2.2424467204929956</v>
      </c>
      <c r="G44" s="101">
        <f t="shared" si="54"/>
        <v>2.6735698523170939</v>
      </c>
      <c r="H44" s="101">
        <f t="shared" si="54"/>
        <v>2.1630661256716746</v>
      </c>
      <c r="I44" s="101">
        <f t="shared" si="54"/>
        <v>2.3849852475139328</v>
      </c>
      <c r="J44" s="101">
        <f t="shared" ref="J44:K44" si="55">J23/J21*100</f>
        <v>1.6426989599977575</v>
      </c>
      <c r="K44" s="101">
        <f t="shared" si="55"/>
        <v>1.5727499794142674</v>
      </c>
      <c r="L44" s="101">
        <f t="shared" ref="L44:M44" si="56">L23/L21*100</f>
        <v>0.67865444732412428</v>
      </c>
      <c r="M44" s="101">
        <f t="shared" si="56"/>
        <v>0.90338217472733273</v>
      </c>
    </row>
    <row r="45" spans="1:15" s="91" customFormat="1" ht="15" customHeight="1" x14ac:dyDescent="0.25">
      <c r="A45" s="198" t="s">
        <v>16</v>
      </c>
      <c r="B45" s="101">
        <f t="shared" ref="B45:C45" si="57">B24/B21*100</f>
        <v>0.44814161274962888</v>
      </c>
      <c r="C45" s="101">
        <f t="shared" si="57"/>
        <v>0.44759000755308137</v>
      </c>
      <c r="D45" s="101">
        <f t="shared" ref="D45:I45" si="58">D24/D21*100</f>
        <v>0.39802989519500598</v>
      </c>
      <c r="E45" s="101">
        <f t="shared" si="58"/>
        <v>0.28978167904568986</v>
      </c>
      <c r="F45" s="101">
        <f t="shared" si="58"/>
        <v>0.20541496676271717</v>
      </c>
      <c r="G45" s="101">
        <f t="shared" si="58"/>
        <v>0.31686753805239631</v>
      </c>
      <c r="H45" s="101">
        <f t="shared" si="58"/>
        <v>0.4688014036626823</v>
      </c>
      <c r="I45" s="101">
        <f t="shared" si="58"/>
        <v>0.45896623319855756</v>
      </c>
      <c r="J45" s="101">
        <f t="shared" ref="J45:K45" si="59">J24/J21*100</f>
        <v>0.19903007877105933</v>
      </c>
      <c r="K45" s="101">
        <f t="shared" si="59"/>
        <v>0.19213350533856668</v>
      </c>
      <c r="L45" s="101">
        <f t="shared" ref="L45:M45" si="60">L24/L21*100</f>
        <v>9.6187244502631788E-2</v>
      </c>
      <c r="M45" s="101">
        <f t="shared" si="60"/>
        <v>0.26165032499724578</v>
      </c>
      <c r="N45" s="17"/>
      <c r="O45" s="17"/>
    </row>
    <row r="46" spans="1:15" ht="6.95" customHeight="1" x14ac:dyDescent="0.25">
      <c r="A46" s="90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</row>
    <row r="47" spans="1:15" ht="15" customHeight="1" x14ac:dyDescent="0.25">
      <c r="A47" s="88" t="s">
        <v>180</v>
      </c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</row>
    <row r="48" spans="1:15" ht="15" customHeight="1" x14ac:dyDescent="0.25">
      <c r="A48" s="199" t="s">
        <v>12</v>
      </c>
      <c r="B48" s="101">
        <f t="shared" ref="B48:C48" si="61">B28/B27*100</f>
        <v>93.777695716395854</v>
      </c>
      <c r="C48" s="101">
        <f t="shared" si="61"/>
        <v>94.76372924648787</v>
      </c>
      <c r="D48" s="101">
        <f t="shared" ref="D48:I48" si="62">D28/D27*100</f>
        <v>93.817253328469818</v>
      </c>
      <c r="E48" s="101">
        <f t="shared" si="62"/>
        <v>94.461805555555557</v>
      </c>
      <c r="F48" s="101">
        <f t="shared" si="62"/>
        <v>96.279594137542276</v>
      </c>
      <c r="G48" s="101">
        <f t="shared" si="62"/>
        <v>96.327785817655581</v>
      </c>
      <c r="H48" s="101">
        <f t="shared" si="62"/>
        <v>96.181649675625579</v>
      </c>
      <c r="I48" s="101">
        <f t="shared" si="62"/>
        <v>97.421524663677133</v>
      </c>
      <c r="J48" s="101">
        <f t="shared" ref="J48:K48" si="63">J28/J27*100</f>
        <v>96.53985853565284</v>
      </c>
      <c r="K48" s="101">
        <f t="shared" si="63"/>
        <v>97.411313518696076</v>
      </c>
      <c r="L48" s="101">
        <f t="shared" ref="L48:M48" si="64">L28/L27*100</f>
        <v>98.671952428146682</v>
      </c>
      <c r="M48" s="101">
        <f t="shared" si="64"/>
        <v>98.075716377326913</v>
      </c>
    </row>
    <row r="49" spans="1:13" ht="15" customHeight="1" x14ac:dyDescent="0.25">
      <c r="A49" s="199" t="s">
        <v>15</v>
      </c>
      <c r="B49" s="101">
        <f t="shared" ref="B49:C49" si="65">B29/B27*100</f>
        <v>5.3360413589364848</v>
      </c>
      <c r="C49" s="101">
        <f t="shared" si="65"/>
        <v>4.6889253785805511</v>
      </c>
      <c r="D49" s="101">
        <f t="shared" ref="D49:I49" si="66">D29/D27*100</f>
        <v>5.23436075141346</v>
      </c>
      <c r="E49" s="101">
        <f t="shared" si="66"/>
        <v>4.9826388888888893</v>
      </c>
      <c r="F49" s="101">
        <f t="shared" si="66"/>
        <v>3.2318677189026679</v>
      </c>
      <c r="G49" s="101">
        <f t="shared" si="66"/>
        <v>3.3104196816208393</v>
      </c>
      <c r="H49" s="101">
        <f t="shared" si="66"/>
        <v>3.2066728452270619</v>
      </c>
      <c r="I49" s="101">
        <f t="shared" si="66"/>
        <v>2.1300448430493271</v>
      </c>
      <c r="J49" s="101">
        <f t="shared" ref="J49:K49" si="67">J29/J27*100</f>
        <v>3.0586885872682088</v>
      </c>
      <c r="K49" s="101">
        <f t="shared" si="67"/>
        <v>2.3202301054650047</v>
      </c>
      <c r="L49" s="101">
        <f t="shared" ref="L49:M49" si="68">L29/L27*100</f>
        <v>1.1892963330029733</v>
      </c>
      <c r="M49" s="101">
        <f t="shared" si="68"/>
        <v>1.7987868646726628</v>
      </c>
    </row>
    <row r="50" spans="1:13" ht="15" customHeight="1" thickBot="1" x14ac:dyDescent="0.3">
      <c r="A50" s="200" t="s">
        <v>16</v>
      </c>
      <c r="B50" s="102">
        <f t="shared" ref="B50:C50" si="69">B30/B27*100</f>
        <v>0.88626292466765144</v>
      </c>
      <c r="C50" s="102">
        <f t="shared" si="69"/>
        <v>0.54734537493158186</v>
      </c>
      <c r="D50" s="102">
        <f t="shared" ref="D50:I50" si="70">D30/D27*100</f>
        <v>0.94838592011672451</v>
      </c>
      <c r="E50" s="102">
        <f t="shared" si="70"/>
        <v>0.55555555555555558</v>
      </c>
      <c r="F50" s="102">
        <f t="shared" si="70"/>
        <v>0.48853814355505448</v>
      </c>
      <c r="G50" s="102">
        <f t="shared" si="70"/>
        <v>0.36179450072358899</v>
      </c>
      <c r="H50" s="102">
        <f t="shared" si="70"/>
        <v>0.6116774791473587</v>
      </c>
      <c r="I50" s="102">
        <f t="shared" si="70"/>
        <v>0.44843049327354262</v>
      </c>
      <c r="J50" s="102">
        <f t="shared" ref="J50:K50" si="71">J30/J27*100</f>
        <v>0.40145287707895239</v>
      </c>
      <c r="K50" s="102">
        <f t="shared" si="71"/>
        <v>0.26845637583892618</v>
      </c>
      <c r="L50" s="102">
        <f t="shared" ref="L50:M50" si="72">L30/L27*100</f>
        <v>0.13875123885034688</v>
      </c>
      <c r="M50" s="102">
        <f t="shared" si="72"/>
        <v>0.12549675800041832</v>
      </c>
    </row>
    <row r="51" spans="1:13" ht="15" customHeight="1" x14ac:dyDescent="0.25">
      <c r="A51" s="248" t="s">
        <v>398</v>
      </c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</row>
    <row r="52" spans="1:13" ht="15" customHeight="1" x14ac:dyDescent="0.25">
      <c r="A52" s="249" t="s">
        <v>400</v>
      </c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</row>
    <row r="62" spans="1:13" ht="15" customHeight="1" x14ac:dyDescent="0.25">
      <c r="A62" s="91"/>
    </row>
    <row r="63" spans="1:13" ht="15" customHeight="1" x14ac:dyDescent="0.25">
      <c r="A63" s="91"/>
    </row>
    <row r="64" spans="1:13" ht="15" customHeight="1" x14ac:dyDescent="0.25">
      <c r="A64" s="91"/>
    </row>
    <row r="65" spans="1:1" ht="15" customHeight="1" x14ac:dyDescent="0.25">
      <c r="A65" s="91"/>
    </row>
    <row r="66" spans="1:1" ht="15" customHeight="1" x14ac:dyDescent="0.25">
      <c r="A66" s="91"/>
    </row>
  </sheetData>
  <mergeCells count="9">
    <mergeCell ref="N2:O3"/>
    <mergeCell ref="A52:M52"/>
    <mergeCell ref="A1:M1"/>
    <mergeCell ref="A2:M2"/>
    <mergeCell ref="A3:M3"/>
    <mergeCell ref="A4:M4"/>
    <mergeCell ref="A51:M51"/>
    <mergeCell ref="B8:M8"/>
    <mergeCell ref="B32:M32"/>
  </mergeCells>
  <hyperlinks>
    <hyperlink ref="N2" r:id="rId1" location="INDICE!A1"/>
    <hyperlink ref="N2:O3" location="INDICE!A1" display="INDICE"/>
  </hyperlinks>
  <printOptions horizontalCentered="1"/>
  <pageMargins left="0.59055118110236227" right="0.59055118110236227" top="0.39370078740157483" bottom="0.98425196850393704" header="0" footer="0"/>
  <pageSetup scale="73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225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104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62867</v>
      </c>
      <c r="C10" s="120">
        <f t="shared" ref="B10:D13" si="0">+C16+C22</f>
        <v>35984</v>
      </c>
      <c r="D10" s="120">
        <f t="shared" si="0"/>
        <v>26883</v>
      </c>
      <c r="E10" s="120"/>
      <c r="F10" s="120">
        <f t="shared" ref="F10:H13" si="1">+F16+F22</f>
        <v>15317</v>
      </c>
      <c r="G10" s="120">
        <f t="shared" si="1"/>
        <v>8446</v>
      </c>
      <c r="H10" s="120">
        <f t="shared" si="1"/>
        <v>6871</v>
      </c>
      <c r="I10" s="120"/>
      <c r="J10" s="120">
        <f t="shared" ref="J10:L13" si="2">+J16+J22</f>
        <v>17176</v>
      </c>
      <c r="K10" s="120">
        <f t="shared" si="2"/>
        <v>9669</v>
      </c>
      <c r="L10" s="120">
        <f t="shared" si="2"/>
        <v>7507</v>
      </c>
      <c r="M10" s="120"/>
      <c r="N10" s="120">
        <f t="shared" ref="N10:P13" si="3">+N16+N22</f>
        <v>10638</v>
      </c>
      <c r="O10" s="120">
        <f t="shared" si="3"/>
        <v>6148</v>
      </c>
      <c r="P10" s="120">
        <f t="shared" si="3"/>
        <v>4490</v>
      </c>
      <c r="Q10" s="120"/>
      <c r="R10" s="120">
        <f t="shared" ref="R10:T13" si="4">+R16+R22</f>
        <v>12383</v>
      </c>
      <c r="S10" s="120">
        <f t="shared" si="4"/>
        <v>7286</v>
      </c>
      <c r="T10" s="120">
        <f t="shared" si="4"/>
        <v>5097</v>
      </c>
      <c r="U10" s="120"/>
      <c r="V10" s="120">
        <f t="shared" ref="V10:X13" si="5">+V16+V22</f>
        <v>7345</v>
      </c>
      <c r="W10" s="120">
        <f t="shared" si="5"/>
        <v>4431</v>
      </c>
      <c r="X10" s="120">
        <f t="shared" si="5"/>
        <v>2914</v>
      </c>
      <c r="Y10" s="120"/>
      <c r="Z10" s="110">
        <f t="shared" ref="Z10:AB13" si="6">+Z16+Z22</f>
        <v>8</v>
      </c>
      <c r="AA10" s="110">
        <f t="shared" si="6"/>
        <v>4</v>
      </c>
      <c r="AB10" s="110">
        <f t="shared" si="6"/>
        <v>4</v>
      </c>
    </row>
    <row r="11" spans="1:32" ht="15" customHeight="1" x14ac:dyDescent="0.25">
      <c r="A11" s="68" t="s">
        <v>41</v>
      </c>
      <c r="B11" s="121">
        <f t="shared" si="0"/>
        <v>61015</v>
      </c>
      <c r="C11" s="121">
        <f t="shared" si="0"/>
        <v>34909</v>
      </c>
      <c r="D11" s="121">
        <f t="shared" si="0"/>
        <v>26106</v>
      </c>
      <c r="E11" s="121"/>
      <c r="F11" s="121">
        <f t="shared" si="1"/>
        <v>14843</v>
      </c>
      <c r="G11" s="121">
        <f t="shared" si="1"/>
        <v>8178</v>
      </c>
      <c r="H11" s="121">
        <f t="shared" si="1"/>
        <v>6665</v>
      </c>
      <c r="I11" s="121"/>
      <c r="J11" s="121">
        <f t="shared" si="2"/>
        <v>16669</v>
      </c>
      <c r="K11" s="121">
        <f t="shared" si="2"/>
        <v>9391</v>
      </c>
      <c r="L11" s="121">
        <f t="shared" si="2"/>
        <v>7278</v>
      </c>
      <c r="M11" s="121"/>
      <c r="N11" s="121">
        <f t="shared" si="3"/>
        <v>10312</v>
      </c>
      <c r="O11" s="121">
        <f t="shared" si="3"/>
        <v>5958</v>
      </c>
      <c r="P11" s="121">
        <f t="shared" si="3"/>
        <v>4354</v>
      </c>
      <c r="Q11" s="121"/>
      <c r="R11" s="121">
        <f t="shared" si="4"/>
        <v>11966</v>
      </c>
      <c r="S11" s="121">
        <f t="shared" si="4"/>
        <v>7037</v>
      </c>
      <c r="T11" s="121">
        <f t="shared" si="4"/>
        <v>4929</v>
      </c>
      <c r="U11" s="121"/>
      <c r="V11" s="121">
        <f t="shared" si="5"/>
        <v>7217</v>
      </c>
      <c r="W11" s="121">
        <f t="shared" si="5"/>
        <v>4341</v>
      </c>
      <c r="X11" s="121">
        <f t="shared" si="5"/>
        <v>2876</v>
      </c>
      <c r="Y11" s="121"/>
      <c r="Z11" s="37">
        <f t="shared" si="6"/>
        <v>8</v>
      </c>
      <c r="AA11" s="37">
        <f t="shared" si="6"/>
        <v>4</v>
      </c>
      <c r="AB11" s="37">
        <f t="shared" si="6"/>
        <v>4</v>
      </c>
    </row>
    <row r="12" spans="1:32" ht="15" customHeight="1" x14ac:dyDescent="0.25">
      <c r="A12" s="68" t="s">
        <v>42</v>
      </c>
      <c r="B12" s="121">
        <f t="shared" si="0"/>
        <v>1359</v>
      </c>
      <c r="C12" s="37">
        <f t="shared" si="0"/>
        <v>803</v>
      </c>
      <c r="D12" s="37">
        <f t="shared" si="0"/>
        <v>556</v>
      </c>
      <c r="E12" s="37"/>
      <c r="F12" s="37">
        <f t="shared" si="1"/>
        <v>336</v>
      </c>
      <c r="G12" s="37">
        <f t="shared" si="1"/>
        <v>194</v>
      </c>
      <c r="H12" s="37">
        <f t="shared" si="1"/>
        <v>142</v>
      </c>
      <c r="I12" s="37"/>
      <c r="J12" s="37">
        <f t="shared" si="2"/>
        <v>352</v>
      </c>
      <c r="K12" s="37">
        <f t="shared" si="2"/>
        <v>195</v>
      </c>
      <c r="L12" s="37">
        <f t="shared" si="2"/>
        <v>157</v>
      </c>
      <c r="M12" s="37"/>
      <c r="N12" s="37">
        <f t="shared" si="3"/>
        <v>256</v>
      </c>
      <c r="O12" s="37">
        <f t="shared" si="3"/>
        <v>150</v>
      </c>
      <c r="P12" s="37">
        <f t="shared" si="3"/>
        <v>106</v>
      </c>
      <c r="Q12" s="37"/>
      <c r="R12" s="37">
        <f t="shared" si="4"/>
        <v>302</v>
      </c>
      <c r="S12" s="37">
        <f t="shared" si="4"/>
        <v>184</v>
      </c>
      <c r="T12" s="37">
        <f t="shared" si="4"/>
        <v>118</v>
      </c>
      <c r="U12" s="37"/>
      <c r="V12" s="37">
        <f t="shared" si="5"/>
        <v>113</v>
      </c>
      <c r="W12" s="37">
        <f t="shared" si="5"/>
        <v>80</v>
      </c>
      <c r="X12" s="37">
        <f t="shared" si="5"/>
        <v>33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493</v>
      </c>
      <c r="C13" s="37">
        <f t="shared" si="0"/>
        <v>272</v>
      </c>
      <c r="D13" s="37">
        <f t="shared" si="0"/>
        <v>221</v>
      </c>
      <c r="E13" s="37"/>
      <c r="F13" s="37">
        <f t="shared" si="1"/>
        <v>138</v>
      </c>
      <c r="G13" s="37">
        <f t="shared" si="1"/>
        <v>74</v>
      </c>
      <c r="H13" s="37">
        <f t="shared" si="1"/>
        <v>64</v>
      </c>
      <c r="I13" s="37"/>
      <c r="J13" s="37">
        <f t="shared" si="2"/>
        <v>155</v>
      </c>
      <c r="K13" s="37">
        <f t="shared" si="2"/>
        <v>83</v>
      </c>
      <c r="L13" s="37">
        <f t="shared" si="2"/>
        <v>72</v>
      </c>
      <c r="M13" s="37"/>
      <c r="N13" s="37">
        <f t="shared" si="3"/>
        <v>70</v>
      </c>
      <c r="O13" s="37">
        <f t="shared" si="3"/>
        <v>40</v>
      </c>
      <c r="P13" s="37">
        <f t="shared" si="3"/>
        <v>30</v>
      </c>
      <c r="Q13" s="37"/>
      <c r="R13" s="37">
        <f t="shared" si="4"/>
        <v>115</v>
      </c>
      <c r="S13" s="37">
        <f t="shared" si="4"/>
        <v>65</v>
      </c>
      <c r="T13" s="37">
        <f t="shared" si="4"/>
        <v>50</v>
      </c>
      <c r="U13" s="37"/>
      <c r="V13" s="37">
        <f t="shared" si="5"/>
        <v>15</v>
      </c>
      <c r="W13" s="37">
        <f t="shared" si="5"/>
        <v>10</v>
      </c>
      <c r="X13" s="37">
        <f t="shared" si="5"/>
        <v>5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49880</v>
      </c>
      <c r="C16" s="120">
        <f t="shared" ref="C16:D16" si="7">+C17+C18+C19</f>
        <v>28247</v>
      </c>
      <c r="D16" s="120">
        <f t="shared" si="7"/>
        <v>21633</v>
      </c>
      <c r="E16" s="120"/>
      <c r="F16" s="120">
        <f>+F17+F18+F19</f>
        <v>12250</v>
      </c>
      <c r="G16" s="120">
        <f t="shared" ref="G16:H16" si="8">+G17+G18+G19</f>
        <v>6675</v>
      </c>
      <c r="H16" s="120">
        <f t="shared" si="8"/>
        <v>5575</v>
      </c>
      <c r="I16" s="120"/>
      <c r="J16" s="120">
        <f>+J17+J18+J19</f>
        <v>13701</v>
      </c>
      <c r="K16" s="120">
        <f t="shared" ref="K16:L16" si="9">+K17+K18+K19</f>
        <v>7665</v>
      </c>
      <c r="L16" s="120">
        <f t="shared" si="9"/>
        <v>6036</v>
      </c>
      <c r="M16" s="120"/>
      <c r="N16" s="120">
        <f>+N17+N18+N19</f>
        <v>8525</v>
      </c>
      <c r="O16" s="120">
        <f t="shared" ref="O16:P16" si="10">+O17+O18+O19</f>
        <v>4877</v>
      </c>
      <c r="P16" s="120">
        <f t="shared" si="10"/>
        <v>3648</v>
      </c>
      <c r="Q16" s="120"/>
      <c r="R16" s="120">
        <f>+R17+R18+R19</f>
        <v>9582</v>
      </c>
      <c r="S16" s="120">
        <f t="shared" ref="S16:T16" si="11">+S17+S18+S19</f>
        <v>5580</v>
      </c>
      <c r="T16" s="120">
        <f t="shared" si="11"/>
        <v>4002</v>
      </c>
      <c r="U16" s="120"/>
      <c r="V16" s="120">
        <f>+V17+V18+V19</f>
        <v>5814</v>
      </c>
      <c r="W16" s="120">
        <f t="shared" ref="W16:X16" si="12">+W17+W18+W19</f>
        <v>3446</v>
      </c>
      <c r="X16" s="120">
        <f t="shared" si="12"/>
        <v>2368</v>
      </c>
      <c r="Y16" s="120"/>
      <c r="Z16" s="110">
        <f>+Z17+Z18+Z19</f>
        <v>8</v>
      </c>
      <c r="AA16" s="110">
        <f t="shared" ref="AA16:AB16" si="13">+AA17+AA18+AA19</f>
        <v>4</v>
      </c>
      <c r="AB16" s="110">
        <f t="shared" si="13"/>
        <v>4</v>
      </c>
    </row>
    <row r="17" spans="1:28" ht="15" customHeight="1" x14ac:dyDescent="0.25">
      <c r="A17" s="68" t="s">
        <v>41</v>
      </c>
      <c r="B17" s="121">
        <v>48035</v>
      </c>
      <c r="C17" s="121">
        <v>27174</v>
      </c>
      <c r="D17" s="121">
        <v>20861</v>
      </c>
      <c r="E17" s="121"/>
      <c r="F17" s="121">
        <v>11781</v>
      </c>
      <c r="G17" s="121">
        <v>6408</v>
      </c>
      <c r="H17" s="121">
        <v>5373</v>
      </c>
      <c r="I17" s="121"/>
      <c r="J17" s="121">
        <v>13194</v>
      </c>
      <c r="K17" s="121">
        <v>7387</v>
      </c>
      <c r="L17" s="121">
        <v>5807</v>
      </c>
      <c r="M17" s="121"/>
      <c r="N17" s="121">
        <v>8200</v>
      </c>
      <c r="O17" s="121">
        <v>4687</v>
      </c>
      <c r="P17" s="121">
        <v>3513</v>
      </c>
      <c r="Q17" s="121"/>
      <c r="R17" s="121">
        <v>9166</v>
      </c>
      <c r="S17" s="121">
        <v>5332</v>
      </c>
      <c r="T17" s="121">
        <v>3834</v>
      </c>
      <c r="U17" s="121"/>
      <c r="V17" s="121">
        <v>5686</v>
      </c>
      <c r="W17" s="121">
        <v>3356</v>
      </c>
      <c r="X17" s="121">
        <v>2330</v>
      </c>
      <c r="Y17" s="121"/>
      <c r="Z17" s="37">
        <v>8</v>
      </c>
      <c r="AA17" s="37">
        <v>4</v>
      </c>
      <c r="AB17" s="37">
        <v>4</v>
      </c>
    </row>
    <row r="18" spans="1:28" ht="15" customHeight="1" x14ac:dyDescent="0.25">
      <c r="A18" s="68" t="s">
        <v>42</v>
      </c>
      <c r="B18" s="121">
        <v>1352</v>
      </c>
      <c r="C18" s="37">
        <v>801</v>
      </c>
      <c r="D18" s="37">
        <v>551</v>
      </c>
      <c r="E18" s="37"/>
      <c r="F18" s="37">
        <v>331</v>
      </c>
      <c r="G18" s="37">
        <v>193</v>
      </c>
      <c r="H18" s="37">
        <v>138</v>
      </c>
      <c r="I18" s="37"/>
      <c r="J18" s="37">
        <v>352</v>
      </c>
      <c r="K18" s="37">
        <v>195</v>
      </c>
      <c r="L18" s="37">
        <v>157</v>
      </c>
      <c r="M18" s="37"/>
      <c r="N18" s="37">
        <v>255</v>
      </c>
      <c r="O18" s="37">
        <v>150</v>
      </c>
      <c r="P18" s="37">
        <v>105</v>
      </c>
      <c r="Q18" s="37"/>
      <c r="R18" s="37">
        <v>301</v>
      </c>
      <c r="S18" s="37">
        <v>183</v>
      </c>
      <c r="T18" s="37">
        <v>118</v>
      </c>
      <c r="U18" s="37"/>
      <c r="V18" s="37">
        <v>113</v>
      </c>
      <c r="W18" s="37">
        <v>80</v>
      </c>
      <c r="X18" s="37">
        <v>33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>
        <v>493</v>
      </c>
      <c r="C19" s="37">
        <v>272</v>
      </c>
      <c r="D19" s="37">
        <v>221</v>
      </c>
      <c r="E19" s="37"/>
      <c r="F19" s="37">
        <v>138</v>
      </c>
      <c r="G19" s="37">
        <v>74</v>
      </c>
      <c r="H19" s="37">
        <v>64</v>
      </c>
      <c r="I19" s="37"/>
      <c r="J19" s="37">
        <v>155</v>
      </c>
      <c r="K19" s="37">
        <v>83</v>
      </c>
      <c r="L19" s="37">
        <v>72</v>
      </c>
      <c r="M19" s="37"/>
      <c r="N19" s="37">
        <v>70</v>
      </c>
      <c r="O19" s="37">
        <v>40</v>
      </c>
      <c r="P19" s="37">
        <v>30</v>
      </c>
      <c r="Q19" s="37"/>
      <c r="R19" s="37">
        <v>115</v>
      </c>
      <c r="S19" s="37">
        <v>65</v>
      </c>
      <c r="T19" s="37">
        <v>50</v>
      </c>
      <c r="U19" s="37"/>
      <c r="V19" s="37">
        <v>15</v>
      </c>
      <c r="W19" s="37">
        <v>10</v>
      </c>
      <c r="X19" s="37">
        <v>5</v>
      </c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12987</v>
      </c>
      <c r="C22" s="120">
        <f t="shared" ref="C22:D22" si="14">+C23+C24+C25</f>
        <v>7737</v>
      </c>
      <c r="D22" s="120">
        <f t="shared" si="14"/>
        <v>5250</v>
      </c>
      <c r="E22" s="120"/>
      <c r="F22" s="120">
        <f>+F23+F24+F25</f>
        <v>3067</v>
      </c>
      <c r="G22" s="120">
        <f t="shared" ref="G22:H22" si="15">+G23+G24+G25</f>
        <v>1771</v>
      </c>
      <c r="H22" s="120">
        <f t="shared" si="15"/>
        <v>1296</v>
      </c>
      <c r="I22" s="120"/>
      <c r="J22" s="120">
        <f>+J23+J24+J25</f>
        <v>3475</v>
      </c>
      <c r="K22" s="120">
        <f t="shared" ref="K22:L22" si="16">+K23+K24+K25</f>
        <v>2004</v>
      </c>
      <c r="L22" s="120">
        <f t="shared" si="16"/>
        <v>1471</v>
      </c>
      <c r="M22" s="120"/>
      <c r="N22" s="120">
        <f>+N23+N24+N25</f>
        <v>2113</v>
      </c>
      <c r="O22" s="120">
        <f t="shared" ref="O22:P22" si="17">+O23+O24+O25</f>
        <v>1271</v>
      </c>
      <c r="P22" s="110">
        <f t="shared" si="17"/>
        <v>842</v>
      </c>
      <c r="Q22" s="120"/>
      <c r="R22" s="120">
        <f>+R23+R24+R25</f>
        <v>2801</v>
      </c>
      <c r="S22" s="120">
        <f t="shared" ref="S22:T22" si="18">+S23+S24+S25</f>
        <v>1706</v>
      </c>
      <c r="T22" s="120">
        <f t="shared" si="18"/>
        <v>1095</v>
      </c>
      <c r="U22" s="120"/>
      <c r="V22" s="120">
        <f>+V23+V24+V25</f>
        <v>1531</v>
      </c>
      <c r="W22" s="110">
        <f t="shared" ref="W22:X22" si="19">+W23+W24+W25</f>
        <v>985</v>
      </c>
      <c r="X22" s="110">
        <f t="shared" si="19"/>
        <v>546</v>
      </c>
      <c r="Y22" s="120"/>
      <c r="Z22" s="110">
        <f>+Z23+Z24+Z25</f>
        <v>0</v>
      </c>
      <c r="AA22" s="110">
        <f t="shared" ref="AA22:AB22" si="20">+AA23+AA24+AA25</f>
        <v>0</v>
      </c>
      <c r="AB22" s="110">
        <f t="shared" si="20"/>
        <v>0</v>
      </c>
    </row>
    <row r="23" spans="1:28" ht="15" customHeight="1" x14ac:dyDescent="0.25">
      <c r="A23" s="68" t="s">
        <v>41</v>
      </c>
      <c r="B23" s="121">
        <v>12980</v>
      </c>
      <c r="C23" s="121">
        <v>7735</v>
      </c>
      <c r="D23" s="121">
        <v>5245</v>
      </c>
      <c r="E23" s="121"/>
      <c r="F23" s="121">
        <v>3062</v>
      </c>
      <c r="G23" s="121">
        <v>1770</v>
      </c>
      <c r="H23" s="121">
        <v>1292</v>
      </c>
      <c r="I23" s="121"/>
      <c r="J23" s="121">
        <v>3475</v>
      </c>
      <c r="K23" s="121">
        <v>2004</v>
      </c>
      <c r="L23" s="121">
        <v>1471</v>
      </c>
      <c r="M23" s="121"/>
      <c r="N23" s="121">
        <v>2112</v>
      </c>
      <c r="O23" s="121">
        <v>1271</v>
      </c>
      <c r="P23" s="37">
        <v>841</v>
      </c>
      <c r="Q23" s="121"/>
      <c r="R23" s="121">
        <v>2800</v>
      </c>
      <c r="S23" s="121">
        <v>1705</v>
      </c>
      <c r="T23" s="121">
        <v>1095</v>
      </c>
      <c r="U23" s="121"/>
      <c r="V23" s="121">
        <v>1531</v>
      </c>
      <c r="W23" s="37">
        <v>985</v>
      </c>
      <c r="X23" s="37">
        <v>546</v>
      </c>
      <c r="Y23" s="121"/>
      <c r="Z23" s="37">
        <v>0</v>
      </c>
      <c r="AA23" s="37">
        <v>0</v>
      </c>
      <c r="AB23" s="37">
        <v>0</v>
      </c>
    </row>
    <row r="24" spans="1:28" ht="15" customHeight="1" x14ac:dyDescent="0.25">
      <c r="A24" s="68" t="s">
        <v>42</v>
      </c>
      <c r="B24" s="37">
        <v>7</v>
      </c>
      <c r="C24" s="37">
        <v>2</v>
      </c>
      <c r="D24" s="37">
        <v>5</v>
      </c>
      <c r="E24" s="37"/>
      <c r="F24" s="37">
        <v>5</v>
      </c>
      <c r="G24" s="37">
        <v>1</v>
      </c>
      <c r="H24" s="37">
        <v>4</v>
      </c>
      <c r="I24" s="37"/>
      <c r="J24" s="37">
        <v>0</v>
      </c>
      <c r="K24" s="37">
        <v>0</v>
      </c>
      <c r="L24" s="37">
        <v>0</v>
      </c>
      <c r="M24" s="37"/>
      <c r="N24" s="37">
        <v>1</v>
      </c>
      <c r="O24" s="37">
        <v>0</v>
      </c>
      <c r="P24" s="37">
        <v>1</v>
      </c>
      <c r="Q24" s="37"/>
      <c r="R24" s="37">
        <v>1</v>
      </c>
      <c r="S24" s="37">
        <v>1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+B10/'C49'!B9*100</f>
        <v>25.567747393079664</v>
      </c>
      <c r="C29" s="115">
        <f>+C10/'C49'!C9*100</f>
        <v>29.014909005878131</v>
      </c>
      <c r="D29" s="115">
        <f>+D10/'C49'!D9*100</f>
        <v>22.05965617691708</v>
      </c>
      <c r="E29" s="115"/>
      <c r="F29" s="115">
        <f>+F10/'C49'!F9*100</f>
        <v>27.741655045007519</v>
      </c>
      <c r="G29" s="115">
        <f>+G10/'C49'!G9*100</f>
        <v>30.325661556138023</v>
      </c>
      <c r="H29" s="115">
        <f>+H10/'C49'!H9*100</f>
        <v>25.111468459907904</v>
      </c>
      <c r="I29" s="115"/>
      <c r="J29" s="115">
        <f>+J10/'C49'!J9*100</f>
        <v>31.291104188300451</v>
      </c>
      <c r="K29" s="115">
        <f>+K10/'C49'!K9*100</f>
        <v>34.359120144984182</v>
      </c>
      <c r="L29" s="115">
        <f>+L10/'C49'!L9*100</f>
        <v>28.063551401869159</v>
      </c>
      <c r="M29" s="115"/>
      <c r="N29" s="115">
        <f>+N10/'C49'!N9*100</f>
        <v>21.302414994593295</v>
      </c>
      <c r="O29" s="115">
        <f>+O10/'C49'!O9*100</f>
        <v>24.517466900622111</v>
      </c>
      <c r="P29" s="115">
        <f>+P10/'C49'!P9*100</f>
        <v>18.059689485962512</v>
      </c>
      <c r="Q29" s="115"/>
      <c r="R29" s="115">
        <f>+R10/'C49'!R9*100</f>
        <v>28.787632221318145</v>
      </c>
      <c r="S29" s="115">
        <f>+S10/'C49'!S9*100</f>
        <v>33.71743255125179</v>
      </c>
      <c r="T29" s="115">
        <f>+T10/'C49'!T9*100</f>
        <v>23.811081005325612</v>
      </c>
      <c r="U29" s="115"/>
      <c r="V29" s="115">
        <f>+V10/'C49'!V9*100</f>
        <v>17.26285606844035</v>
      </c>
      <c r="W29" s="115">
        <f>+W10/'C49'!W9*100</f>
        <v>20.896015090780477</v>
      </c>
      <c r="X29" s="115">
        <f>+X10/'C49'!X9*100</f>
        <v>13.6531883990067</v>
      </c>
      <c r="Y29" s="115"/>
      <c r="Z29" s="115">
        <f>+Z10/'C49'!Z9*100</f>
        <v>2.8673835125448028</v>
      </c>
      <c r="AA29" s="115">
        <f>+AA10/'C49'!AA9*100</f>
        <v>2.9197080291970803</v>
      </c>
      <c r="AB29" s="115">
        <f>+AB10/'C49'!AB9*100</f>
        <v>2.8169014084507045</v>
      </c>
    </row>
    <row r="30" spans="1:28" ht="15" customHeight="1" x14ac:dyDescent="0.25">
      <c r="A30" s="53" t="s">
        <v>41</v>
      </c>
      <c r="B30" s="116">
        <f>+B11/'C49'!B10*100</f>
        <v>28.76790479692966</v>
      </c>
      <c r="C30" s="116">
        <f>+C11/'C49'!C10*100</f>
        <v>32.528863087861197</v>
      </c>
      <c r="D30" s="116">
        <f>+D11/'C49'!D10*100</f>
        <v>24.915773499909331</v>
      </c>
      <c r="E30" s="116"/>
      <c r="F30" s="116">
        <f>+F11/'C49'!F10*100</f>
        <v>30.963556334355509</v>
      </c>
      <c r="G30" s="116">
        <f>+G11/'C49'!G10*100</f>
        <v>33.71814958357384</v>
      </c>
      <c r="H30" s="116">
        <f>+H11/'C49'!H10*100</f>
        <v>28.142549508085967</v>
      </c>
      <c r="I30" s="116"/>
      <c r="J30" s="116">
        <f>+J11/'C49'!J10*100</f>
        <v>34.83448967650255</v>
      </c>
      <c r="K30" s="116">
        <f>+K11/'C49'!K10*100</f>
        <v>38.08963699046847</v>
      </c>
      <c r="L30" s="116">
        <f>+L11/'C49'!L10*100</f>
        <v>31.374746734491527</v>
      </c>
      <c r="M30" s="116"/>
      <c r="N30" s="116">
        <f>+N11/'C49'!N10*100</f>
        <v>23.970803598410004</v>
      </c>
      <c r="O30" s="116">
        <f>+O11/'C49'!O10*100</f>
        <v>27.533619853043117</v>
      </c>
      <c r="P30" s="116">
        <f>+P11/'C49'!P10*100</f>
        <v>20.364826941066415</v>
      </c>
      <c r="Q30" s="116"/>
      <c r="R30" s="116">
        <f>+R11/'C49'!R10*100</f>
        <v>32.495111883554209</v>
      </c>
      <c r="S30" s="116">
        <f>+S11/'C49'!S10*100</f>
        <v>37.945537880830408</v>
      </c>
      <c r="T30" s="116">
        <f>+T11/'C49'!T10*100</f>
        <v>26.96537009683243</v>
      </c>
      <c r="U30" s="116"/>
      <c r="V30" s="116">
        <f>+V11/'C49'!V10*100</f>
        <v>19.819300269127258</v>
      </c>
      <c r="W30" s="116">
        <f>+W11/'C49'!W10*100</f>
        <v>23.852958953788669</v>
      </c>
      <c r="X30" s="116">
        <f>+X11/'C49'!X10*100</f>
        <v>15.789184737853418</v>
      </c>
      <c r="Y30" s="116"/>
      <c r="Z30" s="116">
        <f>+Z11/'C49'!Z10*100</f>
        <v>16.666666666666664</v>
      </c>
      <c r="AA30" s="116">
        <f>+AA11/'C49'!AA10*100</f>
        <v>16</v>
      </c>
      <c r="AB30" s="116">
        <f>+AB11/'C49'!AB10*100</f>
        <v>17.391304347826086</v>
      </c>
    </row>
    <row r="31" spans="1:28" ht="15" customHeight="1" x14ac:dyDescent="0.25">
      <c r="A31" s="53" t="s">
        <v>42</v>
      </c>
      <c r="B31" s="116">
        <f>+B12/'C49'!B11*100</f>
        <v>5.4831551341537219</v>
      </c>
      <c r="C31" s="116">
        <f>+C12/'C49'!C11*100</f>
        <v>6.419891269587465</v>
      </c>
      <c r="D31" s="116">
        <f>+D12/'C49'!D11*100</f>
        <v>4.5287936792375989</v>
      </c>
      <c r="E31" s="116"/>
      <c r="F31" s="116">
        <f>+F12/'C49'!F11*100</f>
        <v>6.3576158940397347</v>
      </c>
      <c r="G31" s="116">
        <f>+G12/'C49'!G11*100</f>
        <v>7.2987208427389012</v>
      </c>
      <c r="H31" s="116">
        <f>+H12/'C49'!H11*100</f>
        <v>5.4054054054054053</v>
      </c>
      <c r="I31" s="116"/>
      <c r="J31" s="116">
        <f>+J12/'C49'!J11*100</f>
        <v>6.9277701239913405</v>
      </c>
      <c r="K31" s="116">
        <f>+K12/'C49'!K11*100</f>
        <v>7.6380728554641593</v>
      </c>
      <c r="L31" s="116">
        <f>+L12/'C49'!L11*100</f>
        <v>6.2104430379746836</v>
      </c>
      <c r="M31" s="116"/>
      <c r="N31" s="116">
        <f>+N12/'C49'!N11*100</f>
        <v>5.0743310208126857</v>
      </c>
      <c r="O31" s="116">
        <f>+O12/'C49'!O11*100</f>
        <v>5.8411214953271031</v>
      </c>
      <c r="P31" s="116">
        <f>+P12/'C49'!P11*100</f>
        <v>4.2793702058942271</v>
      </c>
      <c r="Q31" s="116"/>
      <c r="R31" s="116">
        <f>+R12/'C49'!R11*100</f>
        <v>6.6300768386388587</v>
      </c>
      <c r="S31" s="116">
        <f>+S12/'C49'!S11*100</f>
        <v>7.9722703639514725</v>
      </c>
      <c r="T31" s="116">
        <f>+T12/'C49'!T11*100</f>
        <v>5.2514463729417002</v>
      </c>
      <c r="U31" s="116"/>
      <c r="V31" s="116">
        <f>+V12/'C49'!V11*100</f>
        <v>2.4629468177855274</v>
      </c>
      <c r="W31" s="116">
        <f>+W12/'C49'!W11*100</f>
        <v>3.46470333477696</v>
      </c>
      <c r="X31" s="116">
        <f>+X12/'C49'!X11*100</f>
        <v>1.4480035103115403</v>
      </c>
      <c r="Y31" s="116"/>
      <c r="Z31" s="116">
        <f>+Z12/'C49'!Z11*100</f>
        <v>0</v>
      </c>
      <c r="AA31" s="116">
        <f>+AA12/'C49'!AA11*100</f>
        <v>0</v>
      </c>
      <c r="AB31" s="116">
        <f>+AB12/'C49'!AB11*100</f>
        <v>0</v>
      </c>
    </row>
    <row r="32" spans="1:28" ht="15" customHeight="1" x14ac:dyDescent="0.25">
      <c r="A32" s="53" t="s">
        <v>194</v>
      </c>
      <c r="B32" s="116">
        <f>+B13/'C49'!B12*100</f>
        <v>5.474736257634647</v>
      </c>
      <c r="C32" s="116">
        <f>+C13/'C49'!C12*100</f>
        <v>6.4854554124940389</v>
      </c>
      <c r="D32" s="116">
        <f>+D13/'C49'!D12*100</f>
        <v>4.5936395759717312</v>
      </c>
      <c r="E32" s="116"/>
      <c r="F32" s="116">
        <f>+F13/'C49'!F12*100</f>
        <v>6.9311903566047217</v>
      </c>
      <c r="G32" s="116">
        <f>+G13/'C49'!G12*100</f>
        <v>7.8807241746538876</v>
      </c>
      <c r="H32" s="116">
        <f>+H13/'C49'!H12*100</f>
        <v>6.083650190114068</v>
      </c>
      <c r="I32" s="116"/>
      <c r="J32" s="116">
        <f>+J13/'C49'!J12*100</f>
        <v>7.9162410623084778</v>
      </c>
      <c r="K32" s="116">
        <f>+K13/'C49'!K12*100</f>
        <v>8.896034297963558</v>
      </c>
      <c r="L32" s="116">
        <f>+L13/'C49'!L12*100</f>
        <v>7.0243902439024399</v>
      </c>
      <c r="M32" s="116"/>
      <c r="N32" s="116">
        <f>+N13/'C49'!N12*100</f>
        <v>3.7353255069370332</v>
      </c>
      <c r="O32" s="116">
        <f>+O13/'C49'!O12*100</f>
        <v>4.6029919447640966</v>
      </c>
      <c r="P32" s="116">
        <f>+P13/'C49'!P12*100</f>
        <v>2.9850746268656714</v>
      </c>
      <c r="Q32" s="116"/>
      <c r="R32" s="116">
        <f>+R13/'C49'!R12*100</f>
        <v>7.0293398533007343</v>
      </c>
      <c r="S32" s="116">
        <f>+S13/'C49'!S12*100</f>
        <v>8.5978835978835981</v>
      </c>
      <c r="T32" s="116">
        <f>+T13/'C49'!T12*100</f>
        <v>5.6818181818181817</v>
      </c>
      <c r="U32" s="116"/>
      <c r="V32" s="116">
        <f>+V13/'C49'!V12*100</f>
        <v>0.97024579560155233</v>
      </c>
      <c r="W32" s="116">
        <f>+W13/'C49'!W12*100</f>
        <v>1.4347202295552368</v>
      </c>
      <c r="X32" s="116">
        <f>+X13/'C49'!X12*100</f>
        <v>0.58892815076560656</v>
      </c>
      <c r="Y32" s="116"/>
      <c r="Z32" s="37">
        <v>0</v>
      </c>
      <c r="AA32" s="37">
        <v>0</v>
      </c>
      <c r="AB32" s="37"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+B16/'C49'!B15*100</f>
        <v>26.136530359875081</v>
      </c>
      <c r="C35" s="115">
        <f>+C16/'C49'!C15*100</f>
        <v>29.303083115481972</v>
      </c>
      <c r="D35" s="115">
        <f>+D16/'C49'!D15*100</f>
        <v>22.904667118414366</v>
      </c>
      <c r="E35" s="115"/>
      <c r="F35" s="115">
        <f>+F16/'C49'!F15*100</f>
        <v>28.677107474775848</v>
      </c>
      <c r="G35" s="115">
        <f>+G16/'C49'!G15*100</f>
        <v>30.944323397153582</v>
      </c>
      <c r="H35" s="115">
        <f>+H16/'C49'!H15*100</f>
        <v>26.364324222075098</v>
      </c>
      <c r="I35" s="115"/>
      <c r="J35" s="115">
        <f>+J16/'C49'!J15*100</f>
        <v>32.153669240337003</v>
      </c>
      <c r="K35" s="115">
        <f>+K16/'C49'!K15*100</f>
        <v>35.062439961575407</v>
      </c>
      <c r="L35" s="115">
        <f>+L16/'C49'!L15*100</f>
        <v>29.089156626506025</v>
      </c>
      <c r="M35" s="115"/>
      <c r="N35" s="115">
        <f>+N16/'C49'!N15*100</f>
        <v>21.795265122462546</v>
      </c>
      <c r="O35" s="115">
        <f>+O16/'C49'!O15*100</f>
        <v>24.742529552026788</v>
      </c>
      <c r="P35" s="115">
        <f>+P16/'C49'!P15*100</f>
        <v>18.80121630675669</v>
      </c>
      <c r="Q35" s="115"/>
      <c r="R35" s="115">
        <f>+R16/'C49'!R15*100</f>
        <v>28.858838056802092</v>
      </c>
      <c r="S35" s="115">
        <f>+S16/'C49'!S15*100</f>
        <v>33.425182700371394</v>
      </c>
      <c r="T35" s="115">
        <f>+T16/'C49'!T15*100</f>
        <v>24.241322914773761</v>
      </c>
      <c r="U35" s="115"/>
      <c r="V35" s="115">
        <f>+V16/'C49'!V15*100</f>
        <v>17.655097021044</v>
      </c>
      <c r="W35" s="115">
        <f>+W16/'C49'!W15*100</f>
        <v>20.977658732574419</v>
      </c>
      <c r="X35" s="115">
        <f>+X16/'C49'!X15*100</f>
        <v>14.348036839554048</v>
      </c>
      <c r="Y35" s="115"/>
      <c r="Z35" s="115">
        <f>+Z16/'C49'!Z15*100</f>
        <v>2.9850746268656714</v>
      </c>
      <c r="AA35" s="115">
        <f>+AA16/'C49'!AA15*100</f>
        <v>3.0303030303030303</v>
      </c>
      <c r="AB35" s="115">
        <f>+AB16/'C49'!AB15*100</f>
        <v>2.9411764705882351</v>
      </c>
    </row>
    <row r="36" spans="1:28" ht="15" customHeight="1" x14ac:dyDescent="0.25">
      <c r="A36" s="53" t="s">
        <v>41</v>
      </c>
      <c r="B36" s="116">
        <f>+B17/'C49'!B16*100</f>
        <v>30.453747202515675</v>
      </c>
      <c r="C36" s="116">
        <f>+C17/'C49'!C16*100</f>
        <v>33.960707858428314</v>
      </c>
      <c r="D36" s="116">
        <f>+D17/'C49'!D16*100</f>
        <v>26.842951811104676</v>
      </c>
      <c r="E36" s="114"/>
      <c r="F36" s="116">
        <f>+F17/'C49'!F16*100</f>
        <v>33.073187164874653</v>
      </c>
      <c r="G36" s="116">
        <f>+G17/'C49'!G16*100</f>
        <v>35.458167330677291</v>
      </c>
      <c r="H36" s="116">
        <f>+H17/'C49'!H16*100</f>
        <v>30.61712918114992</v>
      </c>
      <c r="I36" s="114"/>
      <c r="J36" s="116">
        <f>+J17/'C49'!J16*100</f>
        <v>36.921785364488599</v>
      </c>
      <c r="K36" s="116">
        <f>+K17/'C49'!K16*100</f>
        <v>40.048793711032801</v>
      </c>
      <c r="L36" s="116">
        <f>+L17/'C49'!L16*100</f>
        <v>33.585887796414113</v>
      </c>
      <c r="M36" s="114"/>
      <c r="N36" s="116">
        <f>+N17/'C49'!N16*100</f>
        <v>25.369717220469028</v>
      </c>
      <c r="O36" s="116">
        <f>+O17/'C49'!O16*100</f>
        <v>28.70529152376286</v>
      </c>
      <c r="P36" s="116">
        <f>+P17/'C49'!P16*100</f>
        <v>21.964486682505939</v>
      </c>
      <c r="Q36" s="114"/>
      <c r="R36" s="116">
        <f>+R17/'C49'!R16*100</f>
        <v>33.787968150987908</v>
      </c>
      <c r="S36" s="116">
        <f>+S17/'C49'!S16*100</f>
        <v>38.93960417731688</v>
      </c>
      <c r="T36" s="116">
        <f>+T17/'C49'!T16*100</f>
        <v>28.53740230740603</v>
      </c>
      <c r="U36" s="114"/>
      <c r="V36" s="116">
        <f>+V17/'C49'!V16*100</f>
        <v>21.155634929493619</v>
      </c>
      <c r="W36" s="116">
        <f>+W17/'C49'!W16*100</f>
        <v>24.94610867464506</v>
      </c>
      <c r="X36" s="116">
        <f>+X17/'C49'!X16*100</f>
        <v>17.356972586412393</v>
      </c>
      <c r="Y36" s="114"/>
      <c r="Z36" s="116">
        <f>+Z17/'C49'!Z16*100</f>
        <v>16.666666666666664</v>
      </c>
      <c r="AA36" s="116">
        <f>+AA17/'C49'!AA16*100</f>
        <v>16</v>
      </c>
      <c r="AB36" s="116">
        <f>+AB17/'C49'!AB16*100</f>
        <v>17.391304347826086</v>
      </c>
    </row>
    <row r="37" spans="1:28" ht="15" customHeight="1" x14ac:dyDescent="0.25">
      <c r="A37" s="53" t="s">
        <v>42</v>
      </c>
      <c r="B37" s="116">
        <f>+B18/'C49'!B17*100</f>
        <v>5.6080968972955034</v>
      </c>
      <c r="C37" s="116">
        <f>+C18/'C49'!C17*100</f>
        <v>6.5731166912850814</v>
      </c>
      <c r="D37" s="116">
        <f>+D18/'C49'!D17*100</f>
        <v>4.6217077671531621</v>
      </c>
      <c r="E37" s="114"/>
      <c r="F37" s="116">
        <f>+F18/'C49'!F17*100</f>
        <v>6.4838393731635646</v>
      </c>
      <c r="G37" s="116">
        <f>+G18/'C49'!G17*100</f>
        <v>7.5390625</v>
      </c>
      <c r="H37" s="116">
        <f>+H18/'C49'!H17*100</f>
        <v>5.4223968565815319</v>
      </c>
      <c r="I37" s="114"/>
      <c r="J37" s="116">
        <f>+J18/'C49'!J17*100</f>
        <v>7.157381049206994</v>
      </c>
      <c r="K37" s="116">
        <f>+K18/'C49'!K17*100</f>
        <v>7.8534031413612562</v>
      </c>
      <c r="L37" s="116">
        <f>+L18/'C49'!L17*100</f>
        <v>6.4476386036960989</v>
      </c>
      <c r="M37" s="114"/>
      <c r="N37" s="116">
        <f>+N18/'C49'!N17*100</f>
        <v>5.1850345668971132</v>
      </c>
      <c r="O37" s="116">
        <f>+O18/'C49'!O17*100</f>
        <v>5.9665871121718377</v>
      </c>
      <c r="P37" s="116">
        <f>+P18/'C49'!P17*100</f>
        <v>4.3677204658901836</v>
      </c>
      <c r="Q37" s="114"/>
      <c r="R37" s="116">
        <f>+R18/'C49'!R17*100</f>
        <v>6.7808064879477357</v>
      </c>
      <c r="S37" s="116">
        <f>+S18/'C49'!S17*100</f>
        <v>8.151447661469934</v>
      </c>
      <c r="T37" s="116">
        <f>+T18/'C49'!T17*100</f>
        <v>5.378304466727438</v>
      </c>
      <c r="U37" s="114"/>
      <c r="V37" s="116">
        <f>+V18/'C49'!V17*100</f>
        <v>2.5066548358473826</v>
      </c>
      <c r="W37" s="116">
        <f>+W18/'C49'!W17*100</f>
        <v>3.5133948177426442</v>
      </c>
      <c r="X37" s="116">
        <f>+X18/'C49'!X17*100</f>
        <v>1.4791573285522188</v>
      </c>
      <c r="Y37" s="114"/>
      <c r="Z37" s="116">
        <f>+Z18/'C49'!Z17*100</f>
        <v>0</v>
      </c>
      <c r="AA37" s="116">
        <f>+AA18/'C49'!AA17*100</f>
        <v>0</v>
      </c>
      <c r="AB37" s="116">
        <f>+AB18/'C49'!AB17*100</f>
        <v>0</v>
      </c>
    </row>
    <row r="38" spans="1:28" ht="15" customHeight="1" x14ac:dyDescent="0.25">
      <c r="A38" s="53" t="s">
        <v>194</v>
      </c>
      <c r="B38" s="116">
        <f>+B19/'C49'!B18*100</f>
        <v>5.474736257634647</v>
      </c>
      <c r="C38" s="116">
        <f>+C19/'C49'!C18*100</f>
        <v>6.4854554124940389</v>
      </c>
      <c r="D38" s="116">
        <f>+D19/'C49'!D18*100</f>
        <v>4.5936395759717312</v>
      </c>
      <c r="E38" s="114"/>
      <c r="F38" s="116">
        <f>+F19/'C49'!F18*100</f>
        <v>6.9311903566047217</v>
      </c>
      <c r="G38" s="116">
        <f>+G19/'C49'!G18*100</f>
        <v>7.8807241746538876</v>
      </c>
      <c r="H38" s="116">
        <f>+H19/'C49'!H18*100</f>
        <v>6.083650190114068</v>
      </c>
      <c r="I38" s="114"/>
      <c r="J38" s="116">
        <f>+J19/'C49'!J18*100</f>
        <v>7.9162410623084778</v>
      </c>
      <c r="K38" s="116">
        <f>+K19/'C49'!K18*100</f>
        <v>8.896034297963558</v>
      </c>
      <c r="L38" s="116">
        <f>+L19/'C49'!L18*100</f>
        <v>7.0243902439024399</v>
      </c>
      <c r="M38" s="114"/>
      <c r="N38" s="116">
        <f>+N19/'C49'!N18*100</f>
        <v>3.7353255069370332</v>
      </c>
      <c r="O38" s="116">
        <f>+O19/'C49'!O18*100</f>
        <v>4.6029919447640966</v>
      </c>
      <c r="P38" s="116">
        <f>+P19/'C49'!P18*100</f>
        <v>2.9850746268656714</v>
      </c>
      <c r="Q38" s="114"/>
      <c r="R38" s="116">
        <f>+R19/'C49'!R18*100</f>
        <v>7.0293398533007343</v>
      </c>
      <c r="S38" s="116">
        <f>+S19/'C49'!S18*100</f>
        <v>8.5978835978835981</v>
      </c>
      <c r="T38" s="116">
        <f>+T19/'C49'!T18*100</f>
        <v>5.6818181818181817</v>
      </c>
      <c r="U38" s="114"/>
      <c r="V38" s="116">
        <f>+V19/'C49'!V18*100</f>
        <v>0.97024579560155233</v>
      </c>
      <c r="W38" s="116">
        <f>+W19/'C49'!W18*100</f>
        <v>1.4347202295552368</v>
      </c>
      <c r="X38" s="116">
        <f>+X19/'C49'!X18*100</f>
        <v>0.58892815076560656</v>
      </c>
      <c r="Y38" s="114"/>
      <c r="Z38" s="37">
        <v>0</v>
      </c>
      <c r="AA38" s="37">
        <v>0</v>
      </c>
      <c r="AB38" s="37">
        <v>0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+B22/'C49'!B21*100</f>
        <v>23.595566860465116</v>
      </c>
      <c r="C41" s="115">
        <f>+C22/'C49'!C21*100</f>
        <v>28.009267639286101</v>
      </c>
      <c r="D41" s="115">
        <f>+D22/'C49'!D21*100</f>
        <v>19.148703359229675</v>
      </c>
      <c r="E41" s="115"/>
      <c r="F41" s="115">
        <f>+F22/'C49'!F21*100</f>
        <v>24.543854033290653</v>
      </c>
      <c r="G41" s="115">
        <f>+G22/'C49'!G21*100</f>
        <v>28.20063694267516</v>
      </c>
      <c r="H41" s="115">
        <f>+H22/'C49'!H21*100</f>
        <v>20.849420849420849</v>
      </c>
      <c r="I41" s="115"/>
      <c r="J41" s="115">
        <f>+J22/'C49'!J21*100</f>
        <v>28.298045602605864</v>
      </c>
      <c r="K41" s="115">
        <f>+K22/'C49'!K21*100</f>
        <v>31.910828025477706</v>
      </c>
      <c r="L41" s="115">
        <f>+L22/'C49'!L21*100</f>
        <v>24.516666666666666</v>
      </c>
      <c r="M41" s="115"/>
      <c r="N41" s="115">
        <f>+N22/'C49'!N21*100</f>
        <v>19.521433850702145</v>
      </c>
      <c r="O41" s="115">
        <f>+O22/'C49'!O21*100</f>
        <v>23.690587138863002</v>
      </c>
      <c r="P41" s="115">
        <f>+P22/'C49'!P21*100</f>
        <v>15.424070342553581</v>
      </c>
      <c r="Q41" s="115"/>
      <c r="R41" s="115">
        <f>+R22/'C49'!R21*100</f>
        <v>28.546677537708927</v>
      </c>
      <c r="S41" s="115">
        <f>+S22/'C49'!S21*100</f>
        <v>34.710071210579855</v>
      </c>
      <c r="T41" s="115">
        <f>+T22/'C49'!T21*100</f>
        <v>22.360628956503984</v>
      </c>
      <c r="U41" s="115"/>
      <c r="V41" s="115">
        <f>+V22/'C49'!V21*100</f>
        <v>15.919725486118333</v>
      </c>
      <c r="W41" s="115">
        <f>+W22/'C49'!W21*100</f>
        <v>20.615320217664294</v>
      </c>
      <c r="X41" s="115">
        <f>+X22/'C49'!X21*100</f>
        <v>11.283323000619964</v>
      </c>
      <c r="Y41" s="115"/>
      <c r="Z41" s="115">
        <f>+Z22/'C49'!Z21*100</f>
        <v>0</v>
      </c>
      <c r="AA41" s="115">
        <f>+AA22/'C49'!AA21*100</f>
        <v>0</v>
      </c>
      <c r="AB41" s="115">
        <f>+AB22/'C49'!AB21*100</f>
        <v>0</v>
      </c>
    </row>
    <row r="42" spans="1:28" ht="15" customHeight="1" x14ac:dyDescent="0.25">
      <c r="A42" s="53" t="s">
        <v>41</v>
      </c>
      <c r="B42" s="116">
        <f>+B23/'C49'!B22*100</f>
        <v>23.876533671798832</v>
      </c>
      <c r="C42" s="116">
        <f>+C23/'C49'!C22*100</f>
        <v>28.332295520310613</v>
      </c>
      <c r="D42" s="116">
        <f>+D23/'C49'!D22*100</f>
        <v>19.381420441948119</v>
      </c>
      <c r="E42" s="114"/>
      <c r="F42" s="116">
        <f>+F23/'C49'!F22*100</f>
        <v>24.861968171484246</v>
      </c>
      <c r="G42" s="116">
        <f>+G23/'C49'!G22*100</f>
        <v>28.63151083791653</v>
      </c>
      <c r="H42" s="116">
        <f>+H23/'C49'!H22*100</f>
        <v>21.062927942614934</v>
      </c>
      <c r="I42" s="114"/>
      <c r="J42" s="116">
        <f>+J23/'C49'!J22*100</f>
        <v>28.678715853759179</v>
      </c>
      <c r="K42" s="116">
        <f>+K23/'C49'!K22*100</f>
        <v>32.270531400966185</v>
      </c>
      <c r="L42" s="116">
        <f>+L23/'C49'!L22*100</f>
        <v>24.90265786355172</v>
      </c>
      <c r="M42" s="114"/>
      <c r="N42" s="116">
        <f>+N23/'C49'!N22*100</f>
        <v>19.743853416845845</v>
      </c>
      <c r="O42" s="116">
        <f>+O23/'C49'!O22*100</f>
        <v>23.931463001318019</v>
      </c>
      <c r="P42" s="116">
        <f>+P23/'C49'!P22*100</f>
        <v>15.614556256962494</v>
      </c>
      <c r="Q42" s="114"/>
      <c r="R42" s="116">
        <f>+R23/'C49'!R22*100</f>
        <v>28.877887788778878</v>
      </c>
      <c r="S42" s="116">
        <f>+S23/'C49'!S22*100</f>
        <v>35.140148392415497</v>
      </c>
      <c r="T42" s="116">
        <f>+T23/'C49'!T22*100</f>
        <v>22.605284888521883</v>
      </c>
      <c r="U42" s="114"/>
      <c r="V42" s="116">
        <f>+V23/'C49'!V22*100</f>
        <v>16.053266226276609</v>
      </c>
      <c r="W42" s="116">
        <f>+W23/'C49'!W22*100</f>
        <v>20.754319426885797</v>
      </c>
      <c r="X42" s="116">
        <f>+X23/'C49'!X22*100</f>
        <v>11.396368190356919</v>
      </c>
      <c r="Y42" s="114"/>
      <c r="Z42" s="37">
        <v>0</v>
      </c>
      <c r="AA42" s="37">
        <v>0</v>
      </c>
      <c r="AB42" s="37">
        <v>0</v>
      </c>
    </row>
    <row r="43" spans="1:28" ht="15" customHeight="1" x14ac:dyDescent="0.25">
      <c r="A43" s="53" t="s">
        <v>42</v>
      </c>
      <c r="B43" s="116">
        <f>+B24/'C49'!B23*100</f>
        <v>1.0339734121122599</v>
      </c>
      <c r="C43" s="116">
        <f>+C24/'C49'!C23*100</f>
        <v>0.6211180124223602</v>
      </c>
      <c r="D43" s="116">
        <f>+D24/'C49'!D23*100</f>
        <v>1.4084507042253522</v>
      </c>
      <c r="E43" s="114"/>
      <c r="F43" s="116">
        <f>+F24/'C49'!F23*100</f>
        <v>2.7777777777777777</v>
      </c>
      <c r="G43" s="116">
        <f>+G24/'C49'!G23*100</f>
        <v>1.0204081632653061</v>
      </c>
      <c r="H43" s="116">
        <f>+H24/'C49'!H23*100</f>
        <v>4.8780487804878048</v>
      </c>
      <c r="I43" s="114"/>
      <c r="J43" s="116">
        <f>+J24/'C49'!J23*100</f>
        <v>0</v>
      </c>
      <c r="K43" s="116">
        <f>+K24/'C49'!K23*100</f>
        <v>0</v>
      </c>
      <c r="L43" s="116">
        <f>+L24/'C49'!L23*100</f>
        <v>0</v>
      </c>
      <c r="M43" s="114"/>
      <c r="N43" s="116">
        <f>+N24/'C49'!N23*100</f>
        <v>0.78740157480314954</v>
      </c>
      <c r="O43" s="116">
        <f>+O24/'C49'!O23*100</f>
        <v>0</v>
      </c>
      <c r="P43" s="116">
        <f>+P24/'C49'!P23*100</f>
        <v>1.3698630136986301</v>
      </c>
      <c r="Q43" s="114"/>
      <c r="R43" s="116">
        <f>+R24/'C49'!R23*100</f>
        <v>0.86206896551724133</v>
      </c>
      <c r="S43" s="116">
        <f>+S24/'C49'!S23*100</f>
        <v>1.5873015873015872</v>
      </c>
      <c r="T43" s="116">
        <f>+T24/'C49'!T23*100</f>
        <v>0</v>
      </c>
      <c r="U43" s="114"/>
      <c r="V43" s="116">
        <f>+V24/'C49'!V23*100</f>
        <v>0</v>
      </c>
      <c r="W43" s="116">
        <f>+W24/'C49'!W23*100</f>
        <v>0</v>
      </c>
      <c r="X43" s="116">
        <f>+X24/'C49'!X23*100</f>
        <v>0</v>
      </c>
      <c r="Y43" s="114"/>
      <c r="Z43" s="116">
        <f>+Z24/'C49'!Z23*100</f>
        <v>0</v>
      </c>
      <c r="AA43" s="116">
        <f>+AA24/'C49'!AA23*100</f>
        <v>0</v>
      </c>
      <c r="AB43" s="116">
        <f>+AB24/'C49'!AB23*100</f>
        <v>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C2:AD3"/>
    <mergeCell ref="V6:X6"/>
    <mergeCell ref="Z6:AB6"/>
    <mergeCell ref="A8:AB8"/>
    <mergeCell ref="A27:AB27"/>
    <mergeCell ref="A6:A7"/>
    <mergeCell ref="B6:D6"/>
    <mergeCell ref="F6:H6"/>
    <mergeCell ref="J6:L6"/>
    <mergeCell ref="N6:P6"/>
    <mergeCell ref="R6:T6"/>
    <mergeCell ref="A1:AB1"/>
    <mergeCell ref="A2:AB2"/>
    <mergeCell ref="A3:AB3"/>
    <mergeCell ref="A4:AB4"/>
    <mergeCell ref="A47:AB47"/>
    <mergeCell ref="A45:AB45"/>
    <mergeCell ref="A46:AB4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showGridLines="0" zoomScale="90" zoomScaleNormal="90" zoomScaleSheetLayoutView="50" workbookViewId="0">
      <selection activeCell="AC20" sqref="AC20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226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576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10">
        <f>+B16+B22</f>
        <v>29</v>
      </c>
      <c r="C10" s="110">
        <f t="shared" ref="B10:D13" si="0">+C16+C22</f>
        <v>12</v>
      </c>
      <c r="D10" s="110">
        <f t="shared" si="0"/>
        <v>17</v>
      </c>
      <c r="E10" s="110"/>
      <c r="F10" s="110">
        <f t="shared" ref="F10:H13" si="1">+F16+F22</f>
        <v>7</v>
      </c>
      <c r="G10" s="110">
        <f t="shared" si="1"/>
        <v>4</v>
      </c>
      <c r="H10" s="110">
        <f t="shared" si="1"/>
        <v>3</v>
      </c>
      <c r="I10" s="110"/>
      <c r="J10" s="110">
        <f t="shared" ref="J10:L13" si="2">+J16+J22</f>
        <v>3</v>
      </c>
      <c r="K10" s="110">
        <f t="shared" si="2"/>
        <v>0</v>
      </c>
      <c r="L10" s="110">
        <f t="shared" si="2"/>
        <v>3</v>
      </c>
      <c r="M10" s="110"/>
      <c r="N10" s="110">
        <f t="shared" ref="N10:P13" si="3">+N16+N22</f>
        <v>4</v>
      </c>
      <c r="O10" s="110">
        <f t="shared" si="3"/>
        <v>2</v>
      </c>
      <c r="P10" s="110">
        <f t="shared" si="3"/>
        <v>2</v>
      </c>
      <c r="Q10" s="110"/>
      <c r="R10" s="110">
        <f t="shared" ref="R10:T13" si="4">+R16+R22</f>
        <v>15</v>
      </c>
      <c r="S10" s="110">
        <f t="shared" si="4"/>
        <v>6</v>
      </c>
      <c r="T10" s="110">
        <f t="shared" si="4"/>
        <v>9</v>
      </c>
      <c r="U10" s="110"/>
      <c r="V10" s="110">
        <f t="shared" ref="V10:X13" si="5">+V16+V22</f>
        <v>0</v>
      </c>
      <c r="W10" s="110">
        <f t="shared" si="5"/>
        <v>0</v>
      </c>
      <c r="X10" s="110">
        <f t="shared" si="5"/>
        <v>0</v>
      </c>
      <c r="Y10" s="110"/>
      <c r="Z10" s="110">
        <f t="shared" ref="Z10:AB13" si="6">+Z16+Z22</f>
        <v>0</v>
      </c>
      <c r="AA10" s="110">
        <f t="shared" si="6"/>
        <v>0</v>
      </c>
      <c r="AB10" s="110">
        <f t="shared" si="6"/>
        <v>0</v>
      </c>
    </row>
    <row r="11" spans="1:32" ht="15" customHeight="1" x14ac:dyDescent="0.25">
      <c r="A11" s="68" t="s">
        <v>41</v>
      </c>
      <c r="B11" s="37">
        <f t="shared" si="0"/>
        <v>0</v>
      </c>
      <c r="C11" s="37">
        <f t="shared" si="0"/>
        <v>0</v>
      </c>
      <c r="D11" s="37">
        <f t="shared" si="0"/>
        <v>0</v>
      </c>
      <c r="E11" s="37"/>
      <c r="F11" s="37">
        <f t="shared" si="1"/>
        <v>0</v>
      </c>
      <c r="G11" s="37">
        <f t="shared" si="1"/>
        <v>0</v>
      </c>
      <c r="H11" s="37">
        <f t="shared" si="1"/>
        <v>0</v>
      </c>
      <c r="I11" s="37"/>
      <c r="J11" s="37">
        <f t="shared" si="2"/>
        <v>0</v>
      </c>
      <c r="K11" s="37">
        <f t="shared" si="2"/>
        <v>0</v>
      </c>
      <c r="L11" s="37">
        <f t="shared" si="2"/>
        <v>0</v>
      </c>
      <c r="M11" s="37"/>
      <c r="N11" s="37">
        <f t="shared" si="3"/>
        <v>0</v>
      </c>
      <c r="O11" s="37">
        <f t="shared" si="3"/>
        <v>0</v>
      </c>
      <c r="P11" s="37">
        <f t="shared" si="3"/>
        <v>0</v>
      </c>
      <c r="Q11" s="37"/>
      <c r="R11" s="37">
        <f t="shared" si="4"/>
        <v>0</v>
      </c>
      <c r="S11" s="37">
        <f t="shared" si="4"/>
        <v>0</v>
      </c>
      <c r="T11" s="37">
        <f t="shared" si="4"/>
        <v>0</v>
      </c>
      <c r="U11" s="37"/>
      <c r="V11" s="37">
        <f t="shared" si="5"/>
        <v>0</v>
      </c>
      <c r="W11" s="37">
        <f t="shared" si="5"/>
        <v>0</v>
      </c>
      <c r="X11" s="37">
        <f t="shared" si="5"/>
        <v>0</v>
      </c>
      <c r="Y11" s="37"/>
      <c r="Z11" s="37">
        <f t="shared" si="6"/>
        <v>0</v>
      </c>
      <c r="AA11" s="37">
        <f t="shared" si="6"/>
        <v>0</v>
      </c>
      <c r="AB11" s="37">
        <f t="shared" si="6"/>
        <v>0</v>
      </c>
    </row>
    <row r="12" spans="1:32" ht="15" customHeight="1" x14ac:dyDescent="0.25">
      <c r="A12" s="68" t="s">
        <v>42</v>
      </c>
      <c r="B12" s="37">
        <f t="shared" si="0"/>
        <v>0</v>
      </c>
      <c r="C12" s="37">
        <f t="shared" si="0"/>
        <v>0</v>
      </c>
      <c r="D12" s="37">
        <f t="shared" si="0"/>
        <v>0</v>
      </c>
      <c r="E12" s="37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29</v>
      </c>
      <c r="C13" s="37">
        <f t="shared" si="0"/>
        <v>12</v>
      </c>
      <c r="D13" s="37">
        <f t="shared" si="0"/>
        <v>17</v>
      </c>
      <c r="E13" s="37"/>
      <c r="F13" s="37">
        <f t="shared" si="1"/>
        <v>7</v>
      </c>
      <c r="G13" s="37">
        <f t="shared" si="1"/>
        <v>4</v>
      </c>
      <c r="H13" s="37">
        <f t="shared" si="1"/>
        <v>3</v>
      </c>
      <c r="I13" s="37"/>
      <c r="J13" s="37">
        <f t="shared" si="2"/>
        <v>3</v>
      </c>
      <c r="K13" s="37">
        <f t="shared" si="2"/>
        <v>0</v>
      </c>
      <c r="L13" s="37">
        <f t="shared" si="2"/>
        <v>3</v>
      </c>
      <c r="M13" s="37"/>
      <c r="N13" s="37">
        <f t="shared" si="3"/>
        <v>4</v>
      </c>
      <c r="O13" s="37">
        <f t="shared" si="3"/>
        <v>2</v>
      </c>
      <c r="P13" s="37">
        <f t="shared" si="3"/>
        <v>2</v>
      </c>
      <c r="Q13" s="37"/>
      <c r="R13" s="37">
        <f t="shared" si="4"/>
        <v>15</v>
      </c>
      <c r="S13" s="37">
        <f t="shared" si="4"/>
        <v>6</v>
      </c>
      <c r="T13" s="37">
        <f t="shared" si="4"/>
        <v>9</v>
      </c>
      <c r="U13" s="37"/>
      <c r="V13" s="37">
        <f t="shared" si="5"/>
        <v>0</v>
      </c>
      <c r="W13" s="37">
        <f t="shared" si="5"/>
        <v>0</v>
      </c>
      <c r="X13" s="37">
        <f t="shared" si="5"/>
        <v>0</v>
      </c>
      <c r="Y13" s="37"/>
      <c r="Z13" s="37">
        <f t="shared" si="6"/>
        <v>0</v>
      </c>
      <c r="AA13" s="37">
        <f t="shared" si="6"/>
        <v>0</v>
      </c>
      <c r="AB13" s="37">
        <f t="shared" si="6"/>
        <v>0</v>
      </c>
    </row>
    <row r="14" spans="1:32" ht="9.9499999999999993" customHeight="1" x14ac:dyDescent="0.25">
      <c r="A14" s="59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32" ht="15" customHeight="1" x14ac:dyDescent="0.25">
      <c r="A15" s="60" t="s">
        <v>362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32" ht="15" customHeight="1" x14ac:dyDescent="0.25">
      <c r="A16" s="67" t="s">
        <v>8</v>
      </c>
      <c r="B16" s="110">
        <f>+B17+B18+B19</f>
        <v>29</v>
      </c>
      <c r="C16" s="110">
        <f t="shared" ref="C16:D16" si="7">+C17+C18+C19</f>
        <v>12</v>
      </c>
      <c r="D16" s="110">
        <f t="shared" si="7"/>
        <v>17</v>
      </c>
      <c r="E16" s="110"/>
      <c r="F16" s="110">
        <f>+F17+F18+F19</f>
        <v>7</v>
      </c>
      <c r="G16" s="110">
        <f t="shared" ref="G16:H16" si="8">+G17+G18+G19</f>
        <v>4</v>
      </c>
      <c r="H16" s="110">
        <f t="shared" si="8"/>
        <v>3</v>
      </c>
      <c r="I16" s="110"/>
      <c r="J16" s="110">
        <f>+J17+J18+J19</f>
        <v>3</v>
      </c>
      <c r="K16" s="110">
        <f t="shared" ref="K16:L16" si="9">+K17+K18+K19</f>
        <v>0</v>
      </c>
      <c r="L16" s="110">
        <f t="shared" si="9"/>
        <v>3</v>
      </c>
      <c r="M16" s="110"/>
      <c r="N16" s="110">
        <f>+N17+N18+N19</f>
        <v>4</v>
      </c>
      <c r="O16" s="110">
        <f t="shared" ref="O16:P16" si="10">+O17+O18+O19</f>
        <v>2</v>
      </c>
      <c r="P16" s="110">
        <f t="shared" si="10"/>
        <v>2</v>
      </c>
      <c r="Q16" s="110"/>
      <c r="R16" s="110">
        <f>+R17+R18+R19</f>
        <v>15</v>
      </c>
      <c r="S16" s="110">
        <f t="shared" ref="S16:T16" si="11">+S17+S18+S19</f>
        <v>6</v>
      </c>
      <c r="T16" s="110">
        <f t="shared" si="11"/>
        <v>9</v>
      </c>
      <c r="U16" s="110"/>
      <c r="V16" s="110">
        <f>+V17+V18+V19</f>
        <v>0</v>
      </c>
      <c r="W16" s="110">
        <f t="shared" ref="W16:X16" si="12">+W17+W18+W19</f>
        <v>0</v>
      </c>
      <c r="X16" s="110">
        <f t="shared" si="12"/>
        <v>0</v>
      </c>
      <c r="Y16" s="110"/>
      <c r="Z16" s="110">
        <f>+Z17+Z18+Z19</f>
        <v>0</v>
      </c>
      <c r="AA16" s="110">
        <f t="shared" ref="AA16:AB16" si="13">+AA17+AA18+AA19</f>
        <v>0</v>
      </c>
      <c r="AB16" s="110">
        <f t="shared" si="13"/>
        <v>0</v>
      </c>
    </row>
    <row r="17" spans="1:28" ht="15" customHeight="1" x14ac:dyDescent="0.25">
      <c r="A17" s="68" t="s">
        <v>41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37"/>
      <c r="Z17" s="37">
        <v>0</v>
      </c>
      <c r="AA17" s="37">
        <v>0</v>
      </c>
      <c r="AB17" s="37">
        <v>0</v>
      </c>
    </row>
    <row r="18" spans="1:28" ht="15" customHeight="1" x14ac:dyDescent="0.25">
      <c r="A18" s="68" t="s">
        <v>42</v>
      </c>
      <c r="B18" s="37">
        <v>0</v>
      </c>
      <c r="C18" s="37">
        <v>0</v>
      </c>
      <c r="D18" s="37">
        <v>0</v>
      </c>
      <c r="E18" s="37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0</v>
      </c>
      <c r="S18" s="37">
        <v>0</v>
      </c>
      <c r="T18" s="37">
        <v>0</v>
      </c>
      <c r="U18" s="37"/>
      <c r="V18" s="37">
        <v>0</v>
      </c>
      <c r="W18" s="37">
        <v>0</v>
      </c>
      <c r="X18" s="37">
        <v>0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>
        <v>29</v>
      </c>
      <c r="C19" s="37">
        <v>12</v>
      </c>
      <c r="D19" s="37">
        <v>17</v>
      </c>
      <c r="E19" s="37"/>
      <c r="F19" s="37">
        <v>7</v>
      </c>
      <c r="G19" s="37">
        <v>4</v>
      </c>
      <c r="H19" s="37">
        <v>3</v>
      </c>
      <c r="I19" s="37"/>
      <c r="J19" s="37">
        <v>3</v>
      </c>
      <c r="K19" s="37">
        <v>0</v>
      </c>
      <c r="L19" s="37">
        <v>3</v>
      </c>
      <c r="M19" s="37"/>
      <c r="N19" s="37">
        <v>4</v>
      </c>
      <c r="O19" s="37">
        <v>2</v>
      </c>
      <c r="P19" s="37">
        <v>2</v>
      </c>
      <c r="Q19" s="37"/>
      <c r="R19" s="37">
        <v>15</v>
      </c>
      <c r="S19" s="37">
        <v>6</v>
      </c>
      <c r="T19" s="37">
        <v>9</v>
      </c>
      <c r="U19" s="37"/>
      <c r="V19" s="37">
        <v>0</v>
      </c>
      <c r="W19" s="37">
        <v>0</v>
      </c>
      <c r="X19" s="37">
        <v>0</v>
      </c>
      <c r="Y19" s="37"/>
      <c r="Z19" s="37">
        <v>0</v>
      </c>
      <c r="AA19" s="37">
        <v>0</v>
      </c>
      <c r="AB19" s="37">
        <v>0</v>
      </c>
    </row>
    <row r="20" spans="1:28" ht="9.9499999999999993" hidden="1" customHeight="1" x14ac:dyDescent="0.25">
      <c r="A20" s="68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" hidden="1" customHeight="1" x14ac:dyDescent="0.25">
      <c r="A21" s="69" t="s">
        <v>363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" hidden="1" customHeight="1" x14ac:dyDescent="0.25">
      <c r="A22" s="67" t="s">
        <v>8</v>
      </c>
      <c r="B22" s="110">
        <f>+B23+B24+B25</f>
        <v>0</v>
      </c>
      <c r="C22" s="110">
        <f t="shared" ref="C22:D22" si="14">+C23+C24+C25</f>
        <v>0</v>
      </c>
      <c r="D22" s="110">
        <f t="shared" si="14"/>
        <v>0</v>
      </c>
      <c r="E22" s="110"/>
      <c r="F22" s="110">
        <f>+F23+F24+F25</f>
        <v>0</v>
      </c>
      <c r="G22" s="110">
        <f t="shared" ref="G22:H22" si="15">+G23+G24+G25</f>
        <v>0</v>
      </c>
      <c r="H22" s="110">
        <f t="shared" si="15"/>
        <v>0</v>
      </c>
      <c r="I22" s="110"/>
      <c r="J22" s="110">
        <f>+J23+J24+J25</f>
        <v>0</v>
      </c>
      <c r="K22" s="110">
        <f t="shared" ref="K22:L22" si="16">+K23+K24+K25</f>
        <v>0</v>
      </c>
      <c r="L22" s="110">
        <f t="shared" si="16"/>
        <v>0</v>
      </c>
      <c r="M22" s="110"/>
      <c r="N22" s="110">
        <f>+N23+N24+N25</f>
        <v>0</v>
      </c>
      <c r="O22" s="110">
        <f t="shared" ref="O22:P22" si="17">+O23+O24+O25</f>
        <v>0</v>
      </c>
      <c r="P22" s="110">
        <f t="shared" si="17"/>
        <v>0</v>
      </c>
      <c r="Q22" s="110"/>
      <c r="R22" s="110">
        <f>+R23+R24+R25</f>
        <v>0</v>
      </c>
      <c r="S22" s="110">
        <f t="shared" ref="S22:T22" si="18">+S23+S24+S25</f>
        <v>0</v>
      </c>
      <c r="T22" s="110">
        <f t="shared" si="18"/>
        <v>0</v>
      </c>
      <c r="U22" s="110"/>
      <c r="V22" s="110">
        <f>+V23+V24+V25</f>
        <v>0</v>
      </c>
      <c r="W22" s="110">
        <f t="shared" ref="W22:X22" si="19">+W23+W24+W25</f>
        <v>0</v>
      </c>
      <c r="X22" s="110">
        <f t="shared" si="19"/>
        <v>0</v>
      </c>
      <c r="Y22" s="110"/>
      <c r="Z22" s="110">
        <f>+Z23+Z24+Z25</f>
        <v>0</v>
      </c>
      <c r="AA22" s="110">
        <f t="shared" ref="AA22:AB22" si="20">+AA23+AA24+AA25</f>
        <v>0</v>
      </c>
      <c r="AB22" s="110">
        <f t="shared" si="20"/>
        <v>0</v>
      </c>
    </row>
    <row r="23" spans="1:28" ht="15" hidden="1" customHeight="1" x14ac:dyDescent="0.25">
      <c r="A23" s="68" t="s">
        <v>41</v>
      </c>
      <c r="B23" s="37">
        <v>0</v>
      </c>
      <c r="C23" s="37">
        <v>0</v>
      </c>
      <c r="D23" s="37">
        <v>0</v>
      </c>
      <c r="E23" s="37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37">
        <v>0</v>
      </c>
      <c r="X23" s="37">
        <v>0</v>
      </c>
      <c r="Y23" s="37"/>
      <c r="Z23" s="37">
        <v>0</v>
      </c>
      <c r="AA23" s="37">
        <v>0</v>
      </c>
      <c r="AB23" s="37">
        <v>0</v>
      </c>
    </row>
    <row r="24" spans="1:28" ht="15" hidden="1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hidden="1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94">
        <f>+B10/'C49'!B9*100</f>
        <v>1.1794179369133411E-2</v>
      </c>
      <c r="C29" s="194">
        <f>+C10/'C49'!C9*100</f>
        <v>9.6759367516267656E-3</v>
      </c>
      <c r="D29" s="194">
        <f>+D10/'C49'!D9*100</f>
        <v>1.3949862552824847E-2</v>
      </c>
      <c r="E29" s="194"/>
      <c r="F29" s="194">
        <f>+F10/'C49'!F9*100</f>
        <v>1.2678173618531867E-2</v>
      </c>
      <c r="G29" s="194">
        <f>+G10/'C49'!G9*100</f>
        <v>1.4362141395282036E-2</v>
      </c>
      <c r="H29" s="194">
        <f>+H10/'C49'!H9*100</f>
        <v>1.096411081061326E-2</v>
      </c>
      <c r="I29" s="194"/>
      <c r="J29" s="194">
        <f>+J10/'C49'!J9*100</f>
        <v>5.4653768377329621E-3</v>
      </c>
      <c r="K29" s="194">
        <f>+K10/'C49'!K9*100</f>
        <v>0</v>
      </c>
      <c r="L29" s="194">
        <f>+L10/'C49'!L9*100</f>
        <v>1.1214953271028037E-2</v>
      </c>
      <c r="M29" s="194"/>
      <c r="N29" s="194">
        <f>+N10/'C49'!N9*100</f>
        <v>8.0099323160719282E-3</v>
      </c>
      <c r="O29" s="194">
        <f>+O10/'C49'!O9*100</f>
        <v>7.9757537087254745E-3</v>
      </c>
      <c r="P29" s="194">
        <f>+P10/'C49'!P9*100</f>
        <v>8.0444051162416545E-3</v>
      </c>
      <c r="Q29" s="194"/>
      <c r="R29" s="194">
        <f>+R10/'C49'!R9*100</f>
        <v>3.4871556433802159E-2</v>
      </c>
      <c r="S29" s="194">
        <f>+S10/'C49'!S9*100</f>
        <v>2.7766208524226017E-2</v>
      </c>
      <c r="T29" s="194">
        <f>+T10/'C49'!T9*100</f>
        <v>4.2044286648603192E-2</v>
      </c>
      <c r="U29" s="115"/>
      <c r="V29" s="115">
        <f>+V10/'C49'!V9*100</f>
        <v>0</v>
      </c>
      <c r="W29" s="115">
        <f>+W10/'C49'!W9*100</f>
        <v>0</v>
      </c>
      <c r="X29" s="115">
        <f>+X10/'C49'!X9*100</f>
        <v>0</v>
      </c>
      <c r="Y29" s="115"/>
      <c r="Z29" s="115">
        <f>+Z10/'C49'!Z9*100</f>
        <v>0</v>
      </c>
      <c r="AA29" s="115">
        <f>+AA10/'C49'!AA9*100</f>
        <v>0</v>
      </c>
      <c r="AB29" s="115">
        <f>+AB10/'C49'!AB9*100</f>
        <v>0</v>
      </c>
    </row>
    <row r="30" spans="1:28" ht="15" customHeight="1" x14ac:dyDescent="0.25">
      <c r="A30" s="53" t="s">
        <v>41</v>
      </c>
      <c r="B30" s="116">
        <f>+B11/'C49'!B10*100</f>
        <v>0</v>
      </c>
      <c r="C30" s="116">
        <f>+C11/'C49'!C10*100</f>
        <v>0</v>
      </c>
      <c r="D30" s="116">
        <f>+D11/'C49'!D10*100</f>
        <v>0</v>
      </c>
      <c r="E30" s="116"/>
      <c r="F30" s="116">
        <f>+F11/'C49'!F10*100</f>
        <v>0</v>
      </c>
      <c r="G30" s="116">
        <f>+G11/'C49'!G10*100</f>
        <v>0</v>
      </c>
      <c r="H30" s="116">
        <f>+H11/'C49'!H10*100</f>
        <v>0</v>
      </c>
      <c r="I30" s="116"/>
      <c r="J30" s="116">
        <f>+J11/'C49'!J10*100</f>
        <v>0</v>
      </c>
      <c r="K30" s="116">
        <f>+K11/'C49'!K10*100</f>
        <v>0</v>
      </c>
      <c r="L30" s="116">
        <f>+L11/'C49'!L10*100</f>
        <v>0</v>
      </c>
      <c r="M30" s="116"/>
      <c r="N30" s="116">
        <f>+N11/'C49'!N10*100</f>
        <v>0</v>
      </c>
      <c r="O30" s="116">
        <f>+O11/'C49'!O10*100</f>
        <v>0</v>
      </c>
      <c r="P30" s="116">
        <f>+P11/'C49'!P10*100</f>
        <v>0</v>
      </c>
      <c r="Q30" s="116"/>
      <c r="R30" s="116">
        <f>+R11/'C49'!R10*100</f>
        <v>0</v>
      </c>
      <c r="S30" s="116">
        <f>+S11/'C49'!S10*100</f>
        <v>0</v>
      </c>
      <c r="T30" s="116">
        <f>+T11/'C49'!T10*100</f>
        <v>0</v>
      </c>
      <c r="U30" s="116"/>
      <c r="V30" s="116">
        <f>+V11/'C49'!V10*100</f>
        <v>0</v>
      </c>
      <c r="W30" s="116">
        <f>+W11/'C49'!W10*100</f>
        <v>0</v>
      </c>
      <c r="X30" s="116">
        <f>+X11/'C49'!X10*100</f>
        <v>0</v>
      </c>
      <c r="Y30" s="116"/>
      <c r="Z30" s="116">
        <f>+Z11/'C49'!Z10*100</f>
        <v>0</v>
      </c>
      <c r="AA30" s="116">
        <f>+AA11/'C49'!AA10*100</f>
        <v>0</v>
      </c>
      <c r="AB30" s="116">
        <f>+AB11/'C49'!AB10*100</f>
        <v>0</v>
      </c>
    </row>
    <row r="31" spans="1:28" ht="15" customHeight="1" x14ac:dyDescent="0.25">
      <c r="A31" s="53" t="s">
        <v>42</v>
      </c>
      <c r="B31" s="116">
        <f>+B12/'C49'!B11*100</f>
        <v>0</v>
      </c>
      <c r="C31" s="116">
        <f>+C12/'C49'!C11*100</f>
        <v>0</v>
      </c>
      <c r="D31" s="116">
        <f>+D12/'C49'!D11*100</f>
        <v>0</v>
      </c>
      <c r="E31" s="116"/>
      <c r="F31" s="116">
        <f>+F12/'C49'!F11*100</f>
        <v>0</v>
      </c>
      <c r="G31" s="116">
        <f>+G12/'C49'!G11*100</f>
        <v>0</v>
      </c>
      <c r="H31" s="116">
        <f>+H12/'C49'!H11*100</f>
        <v>0</v>
      </c>
      <c r="I31" s="116"/>
      <c r="J31" s="116">
        <f>+J12/'C49'!J11*100</f>
        <v>0</v>
      </c>
      <c r="K31" s="116">
        <f>+K12/'C49'!K11*100</f>
        <v>0</v>
      </c>
      <c r="L31" s="116">
        <f>+L12/'C49'!L11*100</f>
        <v>0</v>
      </c>
      <c r="M31" s="116"/>
      <c r="N31" s="116">
        <f>+N12/'C49'!N11*100</f>
        <v>0</v>
      </c>
      <c r="O31" s="116">
        <f>+O12/'C49'!O11*100</f>
        <v>0</v>
      </c>
      <c r="P31" s="116">
        <f>+P12/'C49'!P11*100</f>
        <v>0</v>
      </c>
      <c r="Q31" s="116"/>
      <c r="R31" s="116">
        <f>+R12/'C49'!R11*100</f>
        <v>0</v>
      </c>
      <c r="S31" s="116">
        <f>+S12/'C49'!S11*100</f>
        <v>0</v>
      </c>
      <c r="T31" s="116">
        <f>+T12/'C49'!T11*100</f>
        <v>0</v>
      </c>
      <c r="U31" s="116"/>
      <c r="V31" s="116">
        <f>+V12/'C49'!V11*100</f>
        <v>0</v>
      </c>
      <c r="W31" s="116">
        <f>+W12/'C49'!W11*100</f>
        <v>0</v>
      </c>
      <c r="X31" s="116">
        <f>+X12/'C49'!X11*100</f>
        <v>0</v>
      </c>
      <c r="Y31" s="116"/>
      <c r="Z31" s="116">
        <f>+Z12/'C49'!Z11*100</f>
        <v>0</v>
      </c>
      <c r="AA31" s="116">
        <f>+AA12/'C49'!AA11*100</f>
        <v>0</v>
      </c>
      <c r="AB31" s="116">
        <f>+AB12/'C49'!AB11*100</f>
        <v>0</v>
      </c>
    </row>
    <row r="32" spans="1:28" ht="15" customHeight="1" x14ac:dyDescent="0.25">
      <c r="A32" s="53" t="s">
        <v>194</v>
      </c>
      <c r="B32" s="116">
        <f>+B13/'C49'!B12*100</f>
        <v>0.32204330927262631</v>
      </c>
      <c r="C32" s="116">
        <f>+C13/'C49'!C12*100</f>
        <v>0.28612303290414876</v>
      </c>
      <c r="D32" s="116">
        <f>+D13/'C49'!D12*100</f>
        <v>0.35335689045936397</v>
      </c>
      <c r="E32" s="116"/>
      <c r="F32" s="116">
        <f>+F13/'C49'!F12*100</f>
        <v>0.35158211953792062</v>
      </c>
      <c r="G32" s="116">
        <f>+G13/'C49'!G12*100</f>
        <v>0.42598509052183176</v>
      </c>
      <c r="H32" s="116">
        <f>+H13/'C49'!H12*100</f>
        <v>0.28517110266159695</v>
      </c>
      <c r="I32" s="116"/>
      <c r="J32" s="116">
        <f>+J13/'C49'!J12*100</f>
        <v>0.15321756894790603</v>
      </c>
      <c r="K32" s="116">
        <f>+K13/'C49'!K12*100</f>
        <v>0</v>
      </c>
      <c r="L32" s="116">
        <f>+L13/'C49'!L12*100</f>
        <v>0.29268292682926828</v>
      </c>
      <c r="M32" s="116"/>
      <c r="N32" s="116">
        <f>+N13/'C49'!N12*100</f>
        <v>0.21344717182497333</v>
      </c>
      <c r="O32" s="116">
        <f>+O13/'C49'!O12*100</f>
        <v>0.23014959723820483</v>
      </c>
      <c r="P32" s="116">
        <f>+P13/'C49'!P12*100</f>
        <v>0.19900497512437809</v>
      </c>
      <c r="Q32" s="116"/>
      <c r="R32" s="116">
        <f>+R13/'C49'!R12*100</f>
        <v>0.91687041564792182</v>
      </c>
      <c r="S32" s="116">
        <f>+S13/'C49'!S12*100</f>
        <v>0.79365079365079361</v>
      </c>
      <c r="T32" s="116">
        <f>+T13/'C49'!T12*100</f>
        <v>1.0227272727272727</v>
      </c>
      <c r="U32" s="116"/>
      <c r="V32" s="116">
        <f>+V13/'C49'!V12*100</f>
        <v>0</v>
      </c>
      <c r="W32" s="116">
        <f>+W13/'C49'!W12*100</f>
        <v>0</v>
      </c>
      <c r="X32" s="116">
        <f>+X13/'C49'!X12*100</f>
        <v>0</v>
      </c>
      <c r="Y32" s="116"/>
      <c r="Z32" s="37">
        <v>0</v>
      </c>
      <c r="AA32" s="37">
        <v>0</v>
      </c>
      <c r="AB32" s="37"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94">
        <f>+B16/'C49'!B15*100</f>
        <v>1.5195657185973883E-2</v>
      </c>
      <c r="C35" s="194">
        <f>+C16/'C49'!C15*100</f>
        <v>1.2448649321548613E-2</v>
      </c>
      <c r="D35" s="194">
        <f>+D16/'C49'!D15*100</f>
        <v>1.7999322378451636E-2</v>
      </c>
      <c r="E35" s="194"/>
      <c r="F35" s="194">
        <f>+F16/'C49'!F15*100</f>
        <v>1.6386918557014771E-2</v>
      </c>
      <c r="G35" s="194">
        <f>+G16/'C49'!G15*100</f>
        <v>1.8543414769829864E-2</v>
      </c>
      <c r="H35" s="194">
        <f>+H16/'C49'!H15*100</f>
        <v>1.4187080298874491E-2</v>
      </c>
      <c r="I35" s="194"/>
      <c r="J35" s="194">
        <f>+J16/'C49'!J15*100</f>
        <v>7.0404355682804906E-3</v>
      </c>
      <c r="K35" s="194">
        <f>+K16/'C49'!K15*100</f>
        <v>0</v>
      </c>
      <c r="L35" s="194">
        <f>+L16/'C49'!L15*100</f>
        <v>1.4457831325301203E-2</v>
      </c>
      <c r="M35" s="194"/>
      <c r="N35" s="194">
        <f>+N16/'C49'!N15*100</f>
        <v>1.0226517359513217E-2</v>
      </c>
      <c r="O35" s="194">
        <f>+O16/'C49'!O15*100</f>
        <v>1.0146618639338441E-2</v>
      </c>
      <c r="P35" s="194">
        <f>+P16/'C49'!P15*100</f>
        <v>1.0307684378704324E-2</v>
      </c>
      <c r="Q35" s="194"/>
      <c r="R35" s="194">
        <f>+R16/'C49'!R15*100</f>
        <v>4.5176640665000149E-2</v>
      </c>
      <c r="S35" s="194">
        <f>+S16/'C49'!S15*100</f>
        <v>3.5941056667066013E-2</v>
      </c>
      <c r="T35" s="194">
        <f>+T16/'C49'!T15*100</f>
        <v>5.4515718698891512E-2</v>
      </c>
      <c r="U35" s="115"/>
      <c r="V35" s="115">
        <f>+V16/'C49'!V15*100</f>
        <v>0</v>
      </c>
      <c r="W35" s="115">
        <f>+W16/'C49'!W15*100</f>
        <v>0</v>
      </c>
      <c r="X35" s="115">
        <f>+X16/'C49'!X15*100</f>
        <v>0</v>
      </c>
      <c r="Y35" s="115"/>
      <c r="Z35" s="115">
        <f>+Z16/'C49'!Z15*100</f>
        <v>0</v>
      </c>
      <c r="AA35" s="115">
        <f>+AA16/'C49'!AA15*100</f>
        <v>0</v>
      </c>
      <c r="AB35" s="115">
        <f>+AB16/'C49'!AB15*100</f>
        <v>0</v>
      </c>
    </row>
    <row r="36" spans="1:28" ht="15" customHeight="1" x14ac:dyDescent="0.25">
      <c r="A36" s="53" t="s">
        <v>41</v>
      </c>
      <c r="B36" s="116">
        <f>+B17/'C49'!B16*100</f>
        <v>0</v>
      </c>
      <c r="C36" s="116">
        <f>+C17/'C49'!C16*100</f>
        <v>0</v>
      </c>
      <c r="D36" s="116">
        <f>+D17/'C49'!D16*100</f>
        <v>0</v>
      </c>
      <c r="E36" s="114"/>
      <c r="F36" s="116">
        <f>+F17/'C49'!F16*100</f>
        <v>0</v>
      </c>
      <c r="G36" s="116">
        <f>+G17/'C49'!G16*100</f>
        <v>0</v>
      </c>
      <c r="H36" s="116">
        <f>+H17/'C49'!H16*100</f>
        <v>0</v>
      </c>
      <c r="I36" s="114"/>
      <c r="J36" s="116">
        <f>+J17/'C49'!J16*100</f>
        <v>0</v>
      </c>
      <c r="K36" s="116">
        <f>+K17/'C49'!K16*100</f>
        <v>0</v>
      </c>
      <c r="L36" s="116">
        <f>+L17/'C49'!L16*100</f>
        <v>0</v>
      </c>
      <c r="M36" s="114"/>
      <c r="N36" s="116">
        <f>+N17/'C49'!N16*100</f>
        <v>0</v>
      </c>
      <c r="O36" s="116">
        <f>+O17/'C49'!O16*100</f>
        <v>0</v>
      </c>
      <c r="P36" s="116">
        <f>+P17/'C49'!P16*100</f>
        <v>0</v>
      </c>
      <c r="Q36" s="114"/>
      <c r="R36" s="116">
        <f>+R17/'C49'!R16*100</f>
        <v>0</v>
      </c>
      <c r="S36" s="116">
        <f>+S17/'C49'!S16*100</f>
        <v>0</v>
      </c>
      <c r="T36" s="116">
        <f>+T17/'C49'!T16*100</f>
        <v>0</v>
      </c>
      <c r="U36" s="114"/>
      <c r="V36" s="116">
        <f>+V17/'C49'!V16*100</f>
        <v>0</v>
      </c>
      <c r="W36" s="116">
        <f>+W17/'C49'!W16*100</f>
        <v>0</v>
      </c>
      <c r="X36" s="116">
        <f>+X17/'C49'!X16*100</f>
        <v>0</v>
      </c>
      <c r="Y36" s="114"/>
      <c r="Z36" s="116">
        <f>+Z17/'C49'!Z16*100</f>
        <v>0</v>
      </c>
      <c r="AA36" s="116">
        <f>+AA17/'C49'!AA16*100</f>
        <v>0</v>
      </c>
      <c r="AB36" s="116">
        <f>+AB17/'C49'!AB16*100</f>
        <v>0</v>
      </c>
    </row>
    <row r="37" spans="1:28" ht="15" customHeight="1" x14ac:dyDescent="0.25">
      <c r="A37" s="53" t="s">
        <v>42</v>
      </c>
      <c r="B37" s="116">
        <f>+B18/'C49'!B17*100</f>
        <v>0</v>
      </c>
      <c r="C37" s="116">
        <f>+C18/'C49'!C17*100</f>
        <v>0</v>
      </c>
      <c r="D37" s="116">
        <f>+D18/'C49'!D17*100</f>
        <v>0</v>
      </c>
      <c r="E37" s="114"/>
      <c r="F37" s="116">
        <f>+F18/'C49'!F17*100</f>
        <v>0</v>
      </c>
      <c r="G37" s="116">
        <f>+G18/'C49'!G17*100</f>
        <v>0</v>
      </c>
      <c r="H37" s="116">
        <f>+H18/'C49'!H17*100</f>
        <v>0</v>
      </c>
      <c r="I37" s="114"/>
      <c r="J37" s="116">
        <f>+J18/'C49'!J17*100</f>
        <v>0</v>
      </c>
      <c r="K37" s="116">
        <f>+K18/'C49'!K17*100</f>
        <v>0</v>
      </c>
      <c r="L37" s="116">
        <f>+L18/'C49'!L17*100</f>
        <v>0</v>
      </c>
      <c r="M37" s="114"/>
      <c r="N37" s="116">
        <f>+N18/'C49'!N17*100</f>
        <v>0</v>
      </c>
      <c r="O37" s="116">
        <f>+O18/'C49'!O17*100</f>
        <v>0</v>
      </c>
      <c r="P37" s="116">
        <f>+P18/'C49'!P17*100</f>
        <v>0</v>
      </c>
      <c r="Q37" s="114"/>
      <c r="R37" s="116">
        <f>+R18/'C49'!R17*100</f>
        <v>0</v>
      </c>
      <c r="S37" s="116">
        <f>+S18/'C49'!S17*100</f>
        <v>0</v>
      </c>
      <c r="T37" s="116">
        <f>+T18/'C49'!T17*100</f>
        <v>0</v>
      </c>
      <c r="U37" s="114"/>
      <c r="V37" s="116">
        <f>+V18/'C49'!V17*100</f>
        <v>0</v>
      </c>
      <c r="W37" s="116">
        <f>+W18/'C49'!W17*100</f>
        <v>0</v>
      </c>
      <c r="X37" s="116">
        <f>+X18/'C49'!X17*100</f>
        <v>0</v>
      </c>
      <c r="Y37" s="114"/>
      <c r="Z37" s="116">
        <f>+Z18/'C49'!Z17*100</f>
        <v>0</v>
      </c>
      <c r="AA37" s="116">
        <f>+AA18/'C49'!AA17*100</f>
        <v>0</v>
      </c>
      <c r="AB37" s="116">
        <f>+AB18/'C49'!AB17*100</f>
        <v>0</v>
      </c>
    </row>
    <row r="38" spans="1:28" ht="15" customHeight="1" thickBot="1" x14ac:dyDescent="0.3">
      <c r="A38" s="53" t="s">
        <v>194</v>
      </c>
      <c r="B38" s="116">
        <f>+B19/'C49'!B18*100</f>
        <v>0.32204330927262631</v>
      </c>
      <c r="C38" s="116">
        <f>+C19/'C49'!C18*100</f>
        <v>0.28612303290414876</v>
      </c>
      <c r="D38" s="116">
        <f>+D19/'C49'!D18*100</f>
        <v>0.35335689045936397</v>
      </c>
      <c r="E38" s="114"/>
      <c r="F38" s="116">
        <f>+F19/'C49'!F18*100</f>
        <v>0.35158211953792062</v>
      </c>
      <c r="G38" s="116">
        <f>+G19/'C49'!G18*100</f>
        <v>0.42598509052183176</v>
      </c>
      <c r="H38" s="116">
        <f>+H19/'C49'!H18*100</f>
        <v>0.28517110266159695</v>
      </c>
      <c r="I38" s="114"/>
      <c r="J38" s="116">
        <f>+J19/'C49'!J18*100</f>
        <v>0.15321756894790603</v>
      </c>
      <c r="K38" s="116">
        <f>+K19/'C49'!K18*100</f>
        <v>0</v>
      </c>
      <c r="L38" s="116">
        <f>+L19/'C49'!L18*100</f>
        <v>0.29268292682926828</v>
      </c>
      <c r="M38" s="114"/>
      <c r="N38" s="116">
        <f>+N19/'C49'!N18*100</f>
        <v>0.21344717182497333</v>
      </c>
      <c r="O38" s="116">
        <f>+O19/'C49'!O18*100</f>
        <v>0.23014959723820483</v>
      </c>
      <c r="P38" s="116">
        <f>+P19/'C49'!P18*100</f>
        <v>0.19900497512437809</v>
      </c>
      <c r="Q38" s="114"/>
      <c r="R38" s="116">
        <f>+R19/'C49'!R18*100</f>
        <v>0.91687041564792182</v>
      </c>
      <c r="S38" s="116">
        <f>+S19/'C49'!S18*100</f>
        <v>0.79365079365079361</v>
      </c>
      <c r="T38" s="116">
        <f>+T19/'C49'!T18*100</f>
        <v>1.0227272727272727</v>
      </c>
      <c r="U38" s="114"/>
      <c r="V38" s="116">
        <f>+V19/'C49'!V18*100</f>
        <v>0</v>
      </c>
      <c r="W38" s="116">
        <f>+W19/'C49'!W18*100</f>
        <v>0</v>
      </c>
      <c r="X38" s="116">
        <f>+X19/'C49'!X18*100</f>
        <v>0</v>
      </c>
      <c r="Y38" s="114"/>
      <c r="Z38" s="39">
        <v>0</v>
      </c>
      <c r="AA38" s="39">
        <v>0</v>
      </c>
      <c r="AB38" s="39">
        <v>0</v>
      </c>
    </row>
    <row r="39" spans="1:28" ht="9.9499999999999993" hidden="1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hidden="1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hidden="1" customHeight="1" x14ac:dyDescent="0.25">
      <c r="A41" s="73" t="s">
        <v>8</v>
      </c>
      <c r="B41" s="115">
        <f>+B22/'C49'!B21*100</f>
        <v>0</v>
      </c>
      <c r="C41" s="115">
        <f>+C22/'C49'!C21*100</f>
        <v>0</v>
      </c>
      <c r="D41" s="115">
        <f>+D22/'C49'!D21*100</f>
        <v>0</v>
      </c>
      <c r="E41" s="115"/>
      <c r="F41" s="115">
        <f>+F22/'C49'!F21*100</f>
        <v>0</v>
      </c>
      <c r="G41" s="115">
        <f>+G22/'C49'!G21*100</f>
        <v>0</v>
      </c>
      <c r="H41" s="115">
        <f>+H22/'C49'!H21*100</f>
        <v>0</v>
      </c>
      <c r="I41" s="115"/>
      <c r="J41" s="115">
        <f>+J22/'C49'!J21*100</f>
        <v>0</v>
      </c>
      <c r="K41" s="115">
        <f>+K22/'C49'!K21*100</f>
        <v>0</v>
      </c>
      <c r="L41" s="115">
        <f>+L22/'C49'!L21*100</f>
        <v>0</v>
      </c>
      <c r="M41" s="115"/>
      <c r="N41" s="115">
        <f>+N22/'C49'!N21*100</f>
        <v>0</v>
      </c>
      <c r="O41" s="115">
        <f>+O22/'C49'!O21*100</f>
        <v>0</v>
      </c>
      <c r="P41" s="115">
        <f>+P22/'C49'!P21*100</f>
        <v>0</v>
      </c>
      <c r="Q41" s="115"/>
      <c r="R41" s="115">
        <f>+R22/'C49'!R21*100</f>
        <v>0</v>
      </c>
      <c r="S41" s="115">
        <f>+S22/'C49'!S21*100</f>
        <v>0</v>
      </c>
      <c r="T41" s="115">
        <f>+T22/'C49'!T21*100</f>
        <v>0</v>
      </c>
      <c r="U41" s="115"/>
      <c r="V41" s="115">
        <f>+V22/'C49'!V21*100</f>
        <v>0</v>
      </c>
      <c r="W41" s="115">
        <f>+W22/'C49'!W21*100</f>
        <v>0</v>
      </c>
      <c r="X41" s="115">
        <f>+X22/'C49'!X21*100</f>
        <v>0</v>
      </c>
      <c r="Y41" s="115"/>
      <c r="Z41" s="115">
        <f>+Z22/'C49'!Z21*100</f>
        <v>0</v>
      </c>
      <c r="AA41" s="115">
        <f>+AA22/'C49'!AA21*100</f>
        <v>0</v>
      </c>
      <c r="AB41" s="115">
        <f>+AB22/'C49'!AB21*100</f>
        <v>0</v>
      </c>
    </row>
    <row r="42" spans="1:28" ht="15" hidden="1" customHeight="1" x14ac:dyDescent="0.25">
      <c r="A42" s="53" t="s">
        <v>41</v>
      </c>
      <c r="B42" s="116">
        <f>+B23/'C49'!B22*100</f>
        <v>0</v>
      </c>
      <c r="C42" s="116">
        <f>+C23/'C49'!C22*100</f>
        <v>0</v>
      </c>
      <c r="D42" s="116">
        <f>+D23/'C49'!D22*100</f>
        <v>0</v>
      </c>
      <c r="E42" s="114"/>
      <c r="F42" s="116">
        <f>+F23/'C49'!F22*100</f>
        <v>0</v>
      </c>
      <c r="G42" s="116">
        <f>+G23/'C49'!G22*100</f>
        <v>0</v>
      </c>
      <c r="H42" s="116">
        <f>+H23/'C49'!H22*100</f>
        <v>0</v>
      </c>
      <c r="I42" s="114"/>
      <c r="J42" s="116">
        <f>+J23/'C49'!J22*100</f>
        <v>0</v>
      </c>
      <c r="K42" s="116">
        <f>+K23/'C49'!K22*100</f>
        <v>0</v>
      </c>
      <c r="L42" s="116">
        <f>+L23/'C49'!L22*100</f>
        <v>0</v>
      </c>
      <c r="M42" s="114"/>
      <c r="N42" s="116">
        <f>+N23/'C49'!N22*100</f>
        <v>0</v>
      </c>
      <c r="O42" s="116">
        <f>+O23/'C49'!O22*100</f>
        <v>0</v>
      </c>
      <c r="P42" s="116">
        <f>+P23/'C49'!P22*100</f>
        <v>0</v>
      </c>
      <c r="Q42" s="114"/>
      <c r="R42" s="116">
        <f>+R23/'C49'!R22*100</f>
        <v>0</v>
      </c>
      <c r="S42" s="116">
        <f>+S23/'C49'!S22*100</f>
        <v>0</v>
      </c>
      <c r="T42" s="116">
        <f>+T23/'C49'!T22*100</f>
        <v>0</v>
      </c>
      <c r="U42" s="114"/>
      <c r="V42" s="116">
        <f>+V23/'C49'!V22*100</f>
        <v>0</v>
      </c>
      <c r="W42" s="116">
        <f>+W23/'C49'!W22*100</f>
        <v>0</v>
      </c>
      <c r="X42" s="116">
        <f>+X23/'C49'!X22*100</f>
        <v>0</v>
      </c>
      <c r="Y42" s="114"/>
      <c r="Z42" s="116" t="e">
        <f>+Z23/'C49'!Z22*100</f>
        <v>#DIV/0!</v>
      </c>
      <c r="AA42" s="116" t="e">
        <f>+AA23/'C49'!AA22*100</f>
        <v>#DIV/0!</v>
      </c>
      <c r="AB42" s="116" t="e">
        <f>+AB23/'C49'!AB22*100</f>
        <v>#DIV/0!</v>
      </c>
    </row>
    <row r="43" spans="1:28" ht="15" hidden="1" customHeight="1" x14ac:dyDescent="0.25">
      <c r="A43" s="53" t="s">
        <v>42</v>
      </c>
      <c r="B43" s="116">
        <f>+B24/'C49'!B23*100</f>
        <v>0</v>
      </c>
      <c r="C43" s="116">
        <f>+C24/'C49'!C23*100</f>
        <v>0</v>
      </c>
      <c r="D43" s="116">
        <f>+D24/'C49'!D23*100</f>
        <v>0</v>
      </c>
      <c r="E43" s="114"/>
      <c r="F43" s="116">
        <f>+F24/'C49'!F23*100</f>
        <v>0</v>
      </c>
      <c r="G43" s="116">
        <f>+G24/'C49'!G23*100</f>
        <v>0</v>
      </c>
      <c r="H43" s="116">
        <f>+H24/'C49'!H23*100</f>
        <v>0</v>
      </c>
      <c r="I43" s="114"/>
      <c r="J43" s="116">
        <f>+J24/'C49'!J23*100</f>
        <v>0</v>
      </c>
      <c r="K43" s="116">
        <f>+K24/'C49'!K23*100</f>
        <v>0</v>
      </c>
      <c r="L43" s="116">
        <f>+L24/'C49'!L23*100</f>
        <v>0</v>
      </c>
      <c r="M43" s="114"/>
      <c r="N43" s="116">
        <f>+N24/'C49'!N23*100</f>
        <v>0</v>
      </c>
      <c r="O43" s="116">
        <f>+O24/'C49'!O23*100</f>
        <v>0</v>
      </c>
      <c r="P43" s="116">
        <f>+P24/'C49'!P23*100</f>
        <v>0</v>
      </c>
      <c r="Q43" s="114"/>
      <c r="R43" s="116">
        <f>+R24/'C49'!R23*100</f>
        <v>0</v>
      </c>
      <c r="S43" s="116">
        <f>+S24/'C49'!S23*100</f>
        <v>0</v>
      </c>
      <c r="T43" s="116">
        <f>+T24/'C49'!T23*100</f>
        <v>0</v>
      </c>
      <c r="U43" s="114"/>
      <c r="V43" s="116">
        <f>+V24/'C49'!V23*100</f>
        <v>0</v>
      </c>
      <c r="W43" s="116">
        <f>+W24/'C49'!W23*100</f>
        <v>0</v>
      </c>
      <c r="X43" s="116">
        <f>+X24/'C49'!X23*100</f>
        <v>0</v>
      </c>
      <c r="Y43" s="114"/>
      <c r="Z43" s="116">
        <f>+Z24/'C49'!Z23*100</f>
        <v>0</v>
      </c>
      <c r="AA43" s="116">
        <f>+AA24/'C49'!AA23*100</f>
        <v>0</v>
      </c>
      <c r="AB43" s="116">
        <f>+AB24/'C49'!AB23*100</f>
        <v>0</v>
      </c>
    </row>
    <row r="44" spans="1:28" ht="15" hidden="1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1:AB1"/>
    <mergeCell ref="A2:AB2"/>
    <mergeCell ref="AC2:AD3"/>
    <mergeCell ref="A3:AB3"/>
    <mergeCell ref="A4:AB4"/>
    <mergeCell ref="A46:AB46"/>
    <mergeCell ref="A47:AB47"/>
    <mergeCell ref="R6:T6"/>
    <mergeCell ref="V6:X6"/>
    <mergeCell ref="Z6:AB6"/>
    <mergeCell ref="A8:AB8"/>
    <mergeCell ref="A27:AB27"/>
    <mergeCell ref="A45:AB45"/>
    <mergeCell ref="A6:A7"/>
    <mergeCell ref="B6:D6"/>
    <mergeCell ref="F6:H6"/>
    <mergeCell ref="J6:L6"/>
    <mergeCell ref="N6:P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544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105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245884</v>
      </c>
      <c r="C9" s="120">
        <f>+G9+K9+O9+S9+W9+AA9</f>
        <v>124019</v>
      </c>
      <c r="D9" s="120">
        <f>+H9+L9+P9+T9+X9+AB9</f>
        <v>121865</v>
      </c>
      <c r="E9" s="120"/>
      <c r="F9" s="120">
        <f>SUM(F11:F37)</f>
        <v>55213</v>
      </c>
      <c r="G9" s="120">
        <f>SUM(G11:G37)</f>
        <v>27851</v>
      </c>
      <c r="H9" s="120">
        <f>SUM(H11:H37)</f>
        <v>27362</v>
      </c>
      <c r="I9" s="120"/>
      <c r="J9" s="120">
        <f>SUM(J11:J37)</f>
        <v>54891</v>
      </c>
      <c r="K9" s="120">
        <f>SUM(K11:K37)</f>
        <v>28141</v>
      </c>
      <c r="L9" s="120">
        <f>SUM(L11:L37)</f>
        <v>26750</v>
      </c>
      <c r="M9" s="120"/>
      <c r="N9" s="120">
        <f>SUM(N11:N37)</f>
        <v>49938</v>
      </c>
      <c r="O9" s="120">
        <f>SUM(O11:O37)</f>
        <v>25076</v>
      </c>
      <c r="P9" s="120">
        <f>SUM(P11:P37)</f>
        <v>24862</v>
      </c>
      <c r="Q9" s="120"/>
      <c r="R9" s="120">
        <f>SUM(R11:R37)</f>
        <v>43015</v>
      </c>
      <c r="S9" s="120">
        <f>SUM(S11:S37)</f>
        <v>21609</v>
      </c>
      <c r="T9" s="120">
        <f>SUM(T11:T37)</f>
        <v>21406</v>
      </c>
      <c r="U9" s="120"/>
      <c r="V9" s="120">
        <f>SUM(V11:V37)</f>
        <v>42548</v>
      </c>
      <c r="W9" s="120">
        <f>SUM(W11:W37)</f>
        <v>21205</v>
      </c>
      <c r="X9" s="120">
        <f>SUM(X11:X37)</f>
        <v>21343</v>
      </c>
      <c r="Y9" s="120"/>
      <c r="Z9" s="110">
        <f>SUM(Z11:Z37)</f>
        <v>279</v>
      </c>
      <c r="AA9" s="110">
        <f>SUM(AA11:AA37)</f>
        <v>137</v>
      </c>
      <c r="AB9" s="110">
        <f>SUM(AB11:AB37)</f>
        <v>142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121">
        <v>16463</v>
      </c>
      <c r="C11" s="121">
        <v>8384</v>
      </c>
      <c r="D11" s="121">
        <v>8079</v>
      </c>
      <c r="E11" s="121"/>
      <c r="F11" s="121">
        <v>3705</v>
      </c>
      <c r="G11" s="121">
        <v>1880</v>
      </c>
      <c r="H11" s="121">
        <v>1825</v>
      </c>
      <c r="I11" s="121"/>
      <c r="J11" s="121">
        <v>3684</v>
      </c>
      <c r="K11" s="121">
        <v>1875</v>
      </c>
      <c r="L11" s="121">
        <v>1809</v>
      </c>
      <c r="M11" s="121"/>
      <c r="N11" s="121">
        <v>3215</v>
      </c>
      <c r="O11" s="121">
        <v>1631</v>
      </c>
      <c r="P11" s="121">
        <v>1584</v>
      </c>
      <c r="Q11" s="121"/>
      <c r="R11" s="121">
        <v>2857</v>
      </c>
      <c r="S11" s="121">
        <v>1500</v>
      </c>
      <c r="T11" s="121">
        <v>1357</v>
      </c>
      <c r="U11" s="121"/>
      <c r="V11" s="121">
        <v>3001</v>
      </c>
      <c r="W11" s="121">
        <v>1498</v>
      </c>
      <c r="X11" s="121">
        <v>1503</v>
      </c>
      <c r="Y11" s="121"/>
      <c r="Z11" s="37">
        <v>1</v>
      </c>
      <c r="AA11" s="37">
        <v>0</v>
      </c>
      <c r="AB11" s="37">
        <v>1</v>
      </c>
    </row>
    <row r="12" spans="1:32" ht="15.95" customHeight="1" x14ac:dyDescent="0.25">
      <c r="A12" s="53" t="s">
        <v>48</v>
      </c>
      <c r="B12" s="121">
        <v>20040</v>
      </c>
      <c r="C12" s="121">
        <v>10311</v>
      </c>
      <c r="D12" s="121">
        <v>9729</v>
      </c>
      <c r="E12" s="121"/>
      <c r="F12" s="121">
        <v>4411</v>
      </c>
      <c r="G12" s="121">
        <v>2269</v>
      </c>
      <c r="H12" s="121">
        <v>2142</v>
      </c>
      <c r="I12" s="121"/>
      <c r="J12" s="121">
        <v>4410</v>
      </c>
      <c r="K12" s="121">
        <v>2292</v>
      </c>
      <c r="L12" s="121">
        <v>2118</v>
      </c>
      <c r="M12" s="121"/>
      <c r="N12" s="121">
        <v>4069</v>
      </c>
      <c r="O12" s="121">
        <v>2083</v>
      </c>
      <c r="P12" s="121">
        <v>1986</v>
      </c>
      <c r="Q12" s="121"/>
      <c r="R12" s="121">
        <v>3469</v>
      </c>
      <c r="S12" s="121">
        <v>1776</v>
      </c>
      <c r="T12" s="121">
        <v>1693</v>
      </c>
      <c r="U12" s="121"/>
      <c r="V12" s="121">
        <v>3573</v>
      </c>
      <c r="W12" s="121">
        <v>1836</v>
      </c>
      <c r="X12" s="121">
        <v>1737</v>
      </c>
      <c r="Y12" s="121"/>
      <c r="Z12" s="37">
        <v>108</v>
      </c>
      <c r="AA12" s="37">
        <v>55</v>
      </c>
      <c r="AB12" s="37">
        <v>53</v>
      </c>
    </row>
    <row r="13" spans="1:32" ht="15.95" customHeight="1" x14ac:dyDescent="0.25">
      <c r="A13" s="53" t="s">
        <v>49</v>
      </c>
      <c r="B13" s="121">
        <v>16630</v>
      </c>
      <c r="C13" s="121">
        <v>8353</v>
      </c>
      <c r="D13" s="121">
        <v>8277</v>
      </c>
      <c r="E13" s="121"/>
      <c r="F13" s="121">
        <v>3949</v>
      </c>
      <c r="G13" s="121">
        <v>1997</v>
      </c>
      <c r="H13" s="121">
        <v>1952</v>
      </c>
      <c r="I13" s="121"/>
      <c r="J13" s="121">
        <v>3883</v>
      </c>
      <c r="K13" s="121">
        <v>1989</v>
      </c>
      <c r="L13" s="121">
        <v>1894</v>
      </c>
      <c r="M13" s="121"/>
      <c r="N13" s="121">
        <v>3598</v>
      </c>
      <c r="O13" s="121">
        <v>1749</v>
      </c>
      <c r="P13" s="121">
        <v>1849</v>
      </c>
      <c r="Q13" s="121"/>
      <c r="R13" s="121">
        <v>2603</v>
      </c>
      <c r="S13" s="121">
        <v>1315</v>
      </c>
      <c r="T13" s="121">
        <v>1288</v>
      </c>
      <c r="U13" s="121"/>
      <c r="V13" s="121">
        <v>2554</v>
      </c>
      <c r="W13" s="121">
        <v>1280</v>
      </c>
      <c r="X13" s="121">
        <v>1274</v>
      </c>
      <c r="Y13" s="121"/>
      <c r="Z13" s="37">
        <v>43</v>
      </c>
      <c r="AA13" s="37">
        <v>23</v>
      </c>
      <c r="AB13" s="37">
        <v>20</v>
      </c>
    </row>
    <row r="14" spans="1:32" ht="15.95" customHeight="1" x14ac:dyDescent="0.25">
      <c r="A14" s="53" t="s">
        <v>50</v>
      </c>
      <c r="B14" s="121">
        <v>13254</v>
      </c>
      <c r="C14" s="121">
        <v>6806</v>
      </c>
      <c r="D14" s="121">
        <v>6448</v>
      </c>
      <c r="E14" s="121"/>
      <c r="F14" s="121">
        <v>3068</v>
      </c>
      <c r="G14" s="121">
        <v>1633</v>
      </c>
      <c r="H14" s="121">
        <v>1435</v>
      </c>
      <c r="I14" s="121"/>
      <c r="J14" s="121">
        <v>3228</v>
      </c>
      <c r="K14" s="121">
        <v>1652</v>
      </c>
      <c r="L14" s="121">
        <v>1576</v>
      </c>
      <c r="M14" s="121"/>
      <c r="N14" s="121">
        <v>2726</v>
      </c>
      <c r="O14" s="121">
        <v>1385</v>
      </c>
      <c r="P14" s="121">
        <v>1341</v>
      </c>
      <c r="Q14" s="121"/>
      <c r="R14" s="121">
        <v>2192</v>
      </c>
      <c r="S14" s="121">
        <v>1122</v>
      </c>
      <c r="T14" s="121">
        <v>1070</v>
      </c>
      <c r="U14" s="121"/>
      <c r="V14" s="121">
        <v>2040</v>
      </c>
      <c r="W14" s="121">
        <v>1014</v>
      </c>
      <c r="X14" s="121">
        <v>1026</v>
      </c>
      <c r="Y14" s="121"/>
      <c r="Z14" s="37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121">
        <v>2879</v>
      </c>
      <c r="C15" s="121">
        <v>1489</v>
      </c>
      <c r="D15" s="121">
        <v>1390</v>
      </c>
      <c r="E15" s="121"/>
      <c r="F15" s="37">
        <v>623</v>
      </c>
      <c r="G15" s="37">
        <v>323</v>
      </c>
      <c r="H15" s="37">
        <v>300</v>
      </c>
      <c r="I15" s="121"/>
      <c r="J15" s="37">
        <v>592</v>
      </c>
      <c r="K15" s="37">
        <v>315</v>
      </c>
      <c r="L15" s="37">
        <v>277</v>
      </c>
      <c r="M15" s="37"/>
      <c r="N15" s="37">
        <v>611</v>
      </c>
      <c r="O15" s="37">
        <v>303</v>
      </c>
      <c r="P15" s="37">
        <v>308</v>
      </c>
      <c r="Q15" s="37"/>
      <c r="R15" s="37">
        <v>518</v>
      </c>
      <c r="S15" s="37">
        <v>269</v>
      </c>
      <c r="T15" s="37">
        <v>249</v>
      </c>
      <c r="U15" s="37"/>
      <c r="V15" s="37">
        <v>535</v>
      </c>
      <c r="W15" s="37">
        <v>279</v>
      </c>
      <c r="X15" s="37">
        <v>256</v>
      </c>
      <c r="Y15" s="121"/>
      <c r="Z15" s="37">
        <v>0</v>
      </c>
      <c r="AA15" s="37">
        <v>0</v>
      </c>
      <c r="AB15" s="37">
        <v>0</v>
      </c>
    </row>
    <row r="16" spans="1:32" ht="15.95" customHeight="1" x14ac:dyDescent="0.25">
      <c r="A16" s="53" t="s">
        <v>52</v>
      </c>
      <c r="B16" s="121">
        <v>7835</v>
      </c>
      <c r="C16" s="121">
        <v>3966</v>
      </c>
      <c r="D16" s="121">
        <v>3869</v>
      </c>
      <c r="E16" s="121"/>
      <c r="F16" s="121">
        <v>1623</v>
      </c>
      <c r="G16" s="37">
        <v>804</v>
      </c>
      <c r="H16" s="37">
        <v>819</v>
      </c>
      <c r="I16" s="121"/>
      <c r="J16" s="121">
        <v>1727</v>
      </c>
      <c r="K16" s="37">
        <v>889</v>
      </c>
      <c r="L16" s="37">
        <v>838</v>
      </c>
      <c r="M16" s="121"/>
      <c r="N16" s="121">
        <v>1640</v>
      </c>
      <c r="O16" s="37">
        <v>803</v>
      </c>
      <c r="P16" s="37">
        <v>837</v>
      </c>
      <c r="Q16" s="121"/>
      <c r="R16" s="121">
        <v>1380</v>
      </c>
      <c r="S16" s="37">
        <v>700</v>
      </c>
      <c r="T16" s="37">
        <v>680</v>
      </c>
      <c r="U16" s="121"/>
      <c r="V16" s="121">
        <v>1465</v>
      </c>
      <c r="W16" s="37">
        <v>770</v>
      </c>
      <c r="X16" s="37">
        <v>695</v>
      </c>
      <c r="Y16" s="121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121">
        <v>1521</v>
      </c>
      <c r="C17" s="37">
        <v>739</v>
      </c>
      <c r="D17" s="37">
        <v>782</v>
      </c>
      <c r="E17" s="121"/>
      <c r="F17" s="37">
        <v>291</v>
      </c>
      <c r="G17" s="37">
        <v>132</v>
      </c>
      <c r="H17" s="37">
        <v>159</v>
      </c>
      <c r="I17" s="37"/>
      <c r="J17" s="37">
        <v>289</v>
      </c>
      <c r="K17" s="37">
        <v>172</v>
      </c>
      <c r="L17" s="37">
        <v>117</v>
      </c>
      <c r="M17" s="37"/>
      <c r="N17" s="37">
        <v>314</v>
      </c>
      <c r="O17" s="37">
        <v>154</v>
      </c>
      <c r="P17" s="37">
        <v>160</v>
      </c>
      <c r="Q17" s="37"/>
      <c r="R17" s="37">
        <v>308</v>
      </c>
      <c r="S17" s="37">
        <v>134</v>
      </c>
      <c r="T17" s="37">
        <v>174</v>
      </c>
      <c r="U17" s="37"/>
      <c r="V17" s="37">
        <v>319</v>
      </c>
      <c r="W17" s="37">
        <v>147</v>
      </c>
      <c r="X17" s="37">
        <v>172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121">
        <v>23730</v>
      </c>
      <c r="C18" s="121">
        <v>11912</v>
      </c>
      <c r="D18" s="121">
        <v>11818</v>
      </c>
      <c r="E18" s="121"/>
      <c r="F18" s="121">
        <v>5455</v>
      </c>
      <c r="G18" s="121">
        <v>2739</v>
      </c>
      <c r="H18" s="121">
        <v>2716</v>
      </c>
      <c r="I18" s="121"/>
      <c r="J18" s="121">
        <v>5216</v>
      </c>
      <c r="K18" s="121">
        <v>2671</v>
      </c>
      <c r="L18" s="121">
        <v>2545</v>
      </c>
      <c r="M18" s="121"/>
      <c r="N18" s="121">
        <v>4891</v>
      </c>
      <c r="O18" s="121">
        <v>2460</v>
      </c>
      <c r="P18" s="121">
        <v>2431</v>
      </c>
      <c r="Q18" s="121"/>
      <c r="R18" s="121">
        <v>4083</v>
      </c>
      <c r="S18" s="121">
        <v>2044</v>
      </c>
      <c r="T18" s="121">
        <v>2039</v>
      </c>
      <c r="U18" s="121"/>
      <c r="V18" s="121">
        <v>4039</v>
      </c>
      <c r="W18" s="121">
        <v>1977</v>
      </c>
      <c r="X18" s="121">
        <v>2062</v>
      </c>
      <c r="Y18" s="121"/>
      <c r="Z18" s="37">
        <v>46</v>
      </c>
      <c r="AA18" s="37">
        <v>21</v>
      </c>
      <c r="AB18" s="37">
        <v>25</v>
      </c>
    </row>
    <row r="19" spans="1:28" ht="15.95" customHeight="1" x14ac:dyDescent="0.25">
      <c r="A19" s="53" t="s">
        <v>55</v>
      </c>
      <c r="B19" s="121">
        <v>10358</v>
      </c>
      <c r="C19" s="121">
        <v>5175</v>
      </c>
      <c r="D19" s="121">
        <v>5183</v>
      </c>
      <c r="E19" s="121"/>
      <c r="F19" s="121">
        <v>2279</v>
      </c>
      <c r="G19" s="121">
        <v>1155</v>
      </c>
      <c r="H19" s="121">
        <v>1124</v>
      </c>
      <c r="I19" s="121"/>
      <c r="J19" s="121">
        <v>2223</v>
      </c>
      <c r="K19" s="121">
        <v>1146</v>
      </c>
      <c r="L19" s="121">
        <v>1077</v>
      </c>
      <c r="M19" s="121"/>
      <c r="N19" s="121">
        <v>2097</v>
      </c>
      <c r="O19" s="121">
        <v>1050</v>
      </c>
      <c r="P19" s="121">
        <v>1047</v>
      </c>
      <c r="Q19" s="121"/>
      <c r="R19" s="121">
        <v>1936</v>
      </c>
      <c r="S19" s="37">
        <v>946</v>
      </c>
      <c r="T19" s="37">
        <v>990</v>
      </c>
      <c r="U19" s="121"/>
      <c r="V19" s="121">
        <v>1823</v>
      </c>
      <c r="W19" s="37">
        <v>878</v>
      </c>
      <c r="X19" s="37">
        <v>945</v>
      </c>
      <c r="Y19" s="121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121">
        <v>10831</v>
      </c>
      <c r="C20" s="121">
        <v>5455</v>
      </c>
      <c r="D20" s="121">
        <v>5376</v>
      </c>
      <c r="E20" s="121"/>
      <c r="F20" s="121">
        <v>2408</v>
      </c>
      <c r="G20" s="121">
        <v>1226</v>
      </c>
      <c r="H20" s="121">
        <v>1182</v>
      </c>
      <c r="I20" s="121"/>
      <c r="J20" s="121">
        <v>2453</v>
      </c>
      <c r="K20" s="121">
        <v>1269</v>
      </c>
      <c r="L20" s="121">
        <v>1184</v>
      </c>
      <c r="M20" s="121"/>
      <c r="N20" s="121">
        <v>2098</v>
      </c>
      <c r="O20" s="121">
        <v>1039</v>
      </c>
      <c r="P20" s="121">
        <v>1059</v>
      </c>
      <c r="Q20" s="121"/>
      <c r="R20" s="121">
        <v>1983</v>
      </c>
      <c r="S20" s="37">
        <v>958</v>
      </c>
      <c r="T20" s="121">
        <v>1025</v>
      </c>
      <c r="U20" s="121"/>
      <c r="V20" s="121">
        <v>1889</v>
      </c>
      <c r="W20" s="37">
        <v>963</v>
      </c>
      <c r="X20" s="37">
        <v>926</v>
      </c>
      <c r="Y20" s="121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121">
        <v>4026</v>
      </c>
      <c r="C21" s="121">
        <v>1983</v>
      </c>
      <c r="D21" s="121">
        <v>2043</v>
      </c>
      <c r="E21" s="121"/>
      <c r="F21" s="37">
        <v>940</v>
      </c>
      <c r="G21" s="37">
        <v>454</v>
      </c>
      <c r="H21" s="37">
        <v>486</v>
      </c>
      <c r="I21" s="37"/>
      <c r="J21" s="37">
        <v>885</v>
      </c>
      <c r="K21" s="37">
        <v>446</v>
      </c>
      <c r="L21" s="37">
        <v>439</v>
      </c>
      <c r="M21" s="37"/>
      <c r="N21" s="37">
        <v>775</v>
      </c>
      <c r="O21" s="37">
        <v>379</v>
      </c>
      <c r="P21" s="37">
        <v>396</v>
      </c>
      <c r="Q21" s="37"/>
      <c r="R21" s="37">
        <v>679</v>
      </c>
      <c r="S21" s="37">
        <v>331</v>
      </c>
      <c r="T21" s="37">
        <v>348</v>
      </c>
      <c r="U21" s="37"/>
      <c r="V21" s="37">
        <v>747</v>
      </c>
      <c r="W21" s="37">
        <v>373</v>
      </c>
      <c r="X21" s="37">
        <v>374</v>
      </c>
      <c r="Y21" s="121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121">
        <v>21717</v>
      </c>
      <c r="C22" s="121">
        <v>10958</v>
      </c>
      <c r="D22" s="121">
        <v>10759</v>
      </c>
      <c r="E22" s="121"/>
      <c r="F22" s="121">
        <v>4739</v>
      </c>
      <c r="G22" s="121">
        <v>2376</v>
      </c>
      <c r="H22" s="121">
        <v>2363</v>
      </c>
      <c r="I22" s="121"/>
      <c r="J22" s="121">
        <v>4979</v>
      </c>
      <c r="K22" s="121">
        <v>2567</v>
      </c>
      <c r="L22" s="121">
        <v>2412</v>
      </c>
      <c r="M22" s="121"/>
      <c r="N22" s="121">
        <v>4493</v>
      </c>
      <c r="O22" s="121">
        <v>2264</v>
      </c>
      <c r="P22" s="121">
        <v>2229</v>
      </c>
      <c r="Q22" s="121"/>
      <c r="R22" s="121">
        <v>3763</v>
      </c>
      <c r="S22" s="121">
        <v>1920</v>
      </c>
      <c r="T22" s="121">
        <v>1843</v>
      </c>
      <c r="U22" s="121"/>
      <c r="V22" s="121">
        <v>3743</v>
      </c>
      <c r="W22" s="121">
        <v>1831</v>
      </c>
      <c r="X22" s="121">
        <v>1912</v>
      </c>
      <c r="Y22" s="121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121">
        <v>6170</v>
      </c>
      <c r="C23" s="121">
        <v>3159</v>
      </c>
      <c r="D23" s="121">
        <v>3011</v>
      </c>
      <c r="E23" s="121"/>
      <c r="F23" s="121">
        <v>1359</v>
      </c>
      <c r="G23" s="37">
        <v>692</v>
      </c>
      <c r="H23" s="37">
        <v>667</v>
      </c>
      <c r="I23" s="121"/>
      <c r="J23" s="121">
        <v>1413</v>
      </c>
      <c r="K23" s="37">
        <v>680</v>
      </c>
      <c r="L23" s="37">
        <v>733</v>
      </c>
      <c r="M23" s="121"/>
      <c r="N23" s="121">
        <v>1184</v>
      </c>
      <c r="O23" s="37">
        <v>626</v>
      </c>
      <c r="P23" s="37">
        <v>558</v>
      </c>
      <c r="Q23" s="121"/>
      <c r="R23" s="121">
        <v>1146</v>
      </c>
      <c r="S23" s="37">
        <v>603</v>
      </c>
      <c r="T23" s="37">
        <v>543</v>
      </c>
      <c r="U23" s="121"/>
      <c r="V23" s="121">
        <v>1068</v>
      </c>
      <c r="W23" s="37">
        <v>558</v>
      </c>
      <c r="X23" s="37">
        <v>510</v>
      </c>
      <c r="Y23" s="121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121">
        <v>23294</v>
      </c>
      <c r="C24" s="121">
        <v>11814</v>
      </c>
      <c r="D24" s="121">
        <v>11480</v>
      </c>
      <c r="E24" s="121"/>
      <c r="F24" s="121">
        <v>5034</v>
      </c>
      <c r="G24" s="121">
        <v>2500</v>
      </c>
      <c r="H24" s="121">
        <v>2534</v>
      </c>
      <c r="I24" s="121"/>
      <c r="J24" s="121">
        <v>5248</v>
      </c>
      <c r="K24" s="121">
        <v>2680</v>
      </c>
      <c r="L24" s="121">
        <v>2568</v>
      </c>
      <c r="M24" s="121"/>
      <c r="N24" s="121">
        <v>5098</v>
      </c>
      <c r="O24" s="121">
        <v>2611</v>
      </c>
      <c r="P24" s="121">
        <v>2487</v>
      </c>
      <c r="Q24" s="121"/>
      <c r="R24" s="121">
        <v>4016</v>
      </c>
      <c r="S24" s="121">
        <v>2048</v>
      </c>
      <c r="T24" s="121">
        <v>1968</v>
      </c>
      <c r="U24" s="121"/>
      <c r="V24" s="121">
        <v>3876</v>
      </c>
      <c r="W24" s="121">
        <v>1967</v>
      </c>
      <c r="X24" s="121">
        <v>1909</v>
      </c>
      <c r="Y24" s="121"/>
      <c r="Z24" s="37">
        <v>22</v>
      </c>
      <c r="AA24" s="37">
        <v>8</v>
      </c>
      <c r="AB24" s="37">
        <v>14</v>
      </c>
    </row>
    <row r="25" spans="1:28" ht="15.95" customHeight="1" x14ac:dyDescent="0.25">
      <c r="A25" s="53" t="s">
        <v>61</v>
      </c>
      <c r="B25" s="121">
        <v>4158</v>
      </c>
      <c r="C25" s="121">
        <v>2003</v>
      </c>
      <c r="D25" s="121">
        <v>2155</v>
      </c>
      <c r="E25" s="121"/>
      <c r="F25" s="37">
        <v>942</v>
      </c>
      <c r="G25" s="37">
        <v>448</v>
      </c>
      <c r="H25" s="37">
        <v>494</v>
      </c>
      <c r="I25" s="37"/>
      <c r="J25" s="37">
        <v>980</v>
      </c>
      <c r="K25" s="37">
        <v>485</v>
      </c>
      <c r="L25" s="37">
        <v>495</v>
      </c>
      <c r="M25" s="37"/>
      <c r="N25" s="37">
        <v>829</v>
      </c>
      <c r="O25" s="37">
        <v>395</v>
      </c>
      <c r="P25" s="37">
        <v>434</v>
      </c>
      <c r="Q25" s="37"/>
      <c r="R25" s="37">
        <v>734</v>
      </c>
      <c r="S25" s="37">
        <v>346</v>
      </c>
      <c r="T25" s="37">
        <v>388</v>
      </c>
      <c r="U25" s="37"/>
      <c r="V25" s="37">
        <v>673</v>
      </c>
      <c r="W25" s="37">
        <v>329</v>
      </c>
      <c r="X25" s="37">
        <v>344</v>
      </c>
      <c r="Y25" s="121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121">
        <v>7531</v>
      </c>
      <c r="C26" s="121">
        <v>3724</v>
      </c>
      <c r="D26" s="121">
        <v>3807</v>
      </c>
      <c r="E26" s="121"/>
      <c r="F26" s="121">
        <v>1772</v>
      </c>
      <c r="G26" s="37">
        <v>854</v>
      </c>
      <c r="H26" s="37">
        <v>918</v>
      </c>
      <c r="I26" s="121"/>
      <c r="J26" s="121">
        <v>1725</v>
      </c>
      <c r="K26" s="37">
        <v>870</v>
      </c>
      <c r="L26" s="37">
        <v>855</v>
      </c>
      <c r="M26" s="121"/>
      <c r="N26" s="121">
        <v>1436</v>
      </c>
      <c r="O26" s="121">
        <v>713</v>
      </c>
      <c r="P26" s="37">
        <v>723</v>
      </c>
      <c r="Q26" s="121"/>
      <c r="R26" s="121">
        <v>1263</v>
      </c>
      <c r="S26" s="37">
        <v>617</v>
      </c>
      <c r="T26" s="37">
        <v>646</v>
      </c>
      <c r="U26" s="121"/>
      <c r="V26" s="121">
        <v>1287</v>
      </c>
      <c r="W26" s="37">
        <v>645</v>
      </c>
      <c r="X26" s="37">
        <v>642</v>
      </c>
      <c r="Y26" s="121"/>
      <c r="Z26" s="37">
        <v>48</v>
      </c>
      <c r="AA26" s="37">
        <v>25</v>
      </c>
      <c r="AB26" s="37">
        <v>23</v>
      </c>
    </row>
    <row r="27" spans="1:28" ht="15.95" customHeight="1" x14ac:dyDescent="0.25">
      <c r="A27" s="53" t="s">
        <v>63</v>
      </c>
      <c r="B27" s="121">
        <v>2876</v>
      </c>
      <c r="C27" s="121">
        <v>1409</v>
      </c>
      <c r="D27" s="121">
        <v>1467</v>
      </c>
      <c r="E27" s="121"/>
      <c r="F27" s="37">
        <v>605</v>
      </c>
      <c r="G27" s="37">
        <v>292</v>
      </c>
      <c r="H27" s="37">
        <v>313</v>
      </c>
      <c r="I27" s="37"/>
      <c r="J27" s="37">
        <v>587</v>
      </c>
      <c r="K27" s="37">
        <v>300</v>
      </c>
      <c r="L27" s="37">
        <v>287</v>
      </c>
      <c r="M27" s="37"/>
      <c r="N27" s="37">
        <v>579</v>
      </c>
      <c r="O27" s="37">
        <v>284</v>
      </c>
      <c r="P27" s="37">
        <v>295</v>
      </c>
      <c r="Q27" s="37"/>
      <c r="R27" s="37">
        <v>528</v>
      </c>
      <c r="S27" s="37">
        <v>258</v>
      </c>
      <c r="T27" s="37">
        <v>270</v>
      </c>
      <c r="U27" s="37"/>
      <c r="V27" s="37">
        <v>577</v>
      </c>
      <c r="W27" s="37">
        <v>275</v>
      </c>
      <c r="X27" s="37">
        <v>302</v>
      </c>
      <c r="Y27" s="121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121">
        <v>4702</v>
      </c>
      <c r="C28" s="121">
        <v>2333</v>
      </c>
      <c r="D28" s="121">
        <v>2369</v>
      </c>
      <c r="E28" s="121"/>
      <c r="F28" s="121">
        <v>1035</v>
      </c>
      <c r="G28" s="37">
        <v>489</v>
      </c>
      <c r="H28" s="37">
        <v>546</v>
      </c>
      <c r="I28" s="37"/>
      <c r="J28" s="37">
        <v>972</v>
      </c>
      <c r="K28" s="37">
        <v>481</v>
      </c>
      <c r="L28" s="37">
        <v>491</v>
      </c>
      <c r="M28" s="37"/>
      <c r="N28" s="37">
        <v>952</v>
      </c>
      <c r="O28" s="37">
        <v>491</v>
      </c>
      <c r="P28" s="37">
        <v>461</v>
      </c>
      <c r="Q28" s="37"/>
      <c r="R28" s="37">
        <v>851</v>
      </c>
      <c r="S28" s="37">
        <v>419</v>
      </c>
      <c r="T28" s="37">
        <v>432</v>
      </c>
      <c r="U28" s="37"/>
      <c r="V28" s="37">
        <v>881</v>
      </c>
      <c r="W28" s="37">
        <v>448</v>
      </c>
      <c r="X28" s="37">
        <v>433</v>
      </c>
      <c r="Y28" s="121"/>
      <c r="Z28" s="37">
        <v>11</v>
      </c>
      <c r="AA28" s="37">
        <v>5</v>
      </c>
      <c r="AB28" s="37">
        <v>6</v>
      </c>
    </row>
    <row r="29" spans="1:28" ht="15.95" customHeight="1" x14ac:dyDescent="0.25">
      <c r="A29" s="53" t="s">
        <v>65</v>
      </c>
      <c r="B29" s="121">
        <v>3257</v>
      </c>
      <c r="C29" s="121">
        <v>1638</v>
      </c>
      <c r="D29" s="121">
        <v>1619</v>
      </c>
      <c r="E29" s="121"/>
      <c r="F29" s="37">
        <v>732</v>
      </c>
      <c r="G29" s="37">
        <v>384</v>
      </c>
      <c r="H29" s="37">
        <v>348</v>
      </c>
      <c r="I29" s="37"/>
      <c r="J29" s="37">
        <v>725</v>
      </c>
      <c r="K29" s="37">
        <v>369</v>
      </c>
      <c r="L29" s="37">
        <v>356</v>
      </c>
      <c r="M29" s="37"/>
      <c r="N29" s="37">
        <v>640</v>
      </c>
      <c r="O29" s="37">
        <v>320</v>
      </c>
      <c r="P29" s="37">
        <v>320</v>
      </c>
      <c r="Q29" s="37"/>
      <c r="R29" s="37">
        <v>579</v>
      </c>
      <c r="S29" s="37">
        <v>285</v>
      </c>
      <c r="T29" s="37">
        <v>294</v>
      </c>
      <c r="U29" s="37"/>
      <c r="V29" s="37">
        <v>581</v>
      </c>
      <c r="W29" s="37">
        <v>280</v>
      </c>
      <c r="X29" s="37">
        <v>301</v>
      </c>
      <c r="Y29" s="121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121">
        <v>8850</v>
      </c>
      <c r="C30" s="121">
        <v>4508</v>
      </c>
      <c r="D30" s="121">
        <v>4342</v>
      </c>
      <c r="E30" s="121"/>
      <c r="F30" s="121">
        <v>1978</v>
      </c>
      <c r="G30" s="37">
        <v>995</v>
      </c>
      <c r="H30" s="37">
        <v>983</v>
      </c>
      <c r="I30" s="37"/>
      <c r="J30" s="121">
        <v>1838</v>
      </c>
      <c r="K30" s="37">
        <v>972</v>
      </c>
      <c r="L30" s="37">
        <v>866</v>
      </c>
      <c r="M30" s="37"/>
      <c r="N30" s="121">
        <v>1705</v>
      </c>
      <c r="O30" s="37">
        <v>867</v>
      </c>
      <c r="P30" s="37">
        <v>838</v>
      </c>
      <c r="Q30" s="37"/>
      <c r="R30" s="121">
        <v>1641</v>
      </c>
      <c r="S30" s="37">
        <v>810</v>
      </c>
      <c r="T30" s="37">
        <v>831</v>
      </c>
      <c r="U30" s="37"/>
      <c r="V30" s="121">
        <v>1688</v>
      </c>
      <c r="W30" s="37">
        <v>864</v>
      </c>
      <c r="X30" s="37">
        <v>824</v>
      </c>
      <c r="Y30" s="121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121">
        <v>5648</v>
      </c>
      <c r="C31" s="121">
        <v>2777</v>
      </c>
      <c r="D31" s="121">
        <v>2871</v>
      </c>
      <c r="E31" s="121"/>
      <c r="F31" s="121">
        <v>1228</v>
      </c>
      <c r="G31" s="37">
        <v>613</v>
      </c>
      <c r="H31" s="37">
        <v>615</v>
      </c>
      <c r="I31" s="37"/>
      <c r="J31" s="121">
        <v>1146</v>
      </c>
      <c r="K31" s="37">
        <v>587</v>
      </c>
      <c r="L31" s="37">
        <v>559</v>
      </c>
      <c r="M31" s="37"/>
      <c r="N31" s="121">
        <v>1125</v>
      </c>
      <c r="O31" s="37">
        <v>519</v>
      </c>
      <c r="P31" s="37">
        <v>606</v>
      </c>
      <c r="Q31" s="37"/>
      <c r="R31" s="121">
        <v>1059</v>
      </c>
      <c r="S31" s="37">
        <v>532</v>
      </c>
      <c r="T31" s="37">
        <v>527</v>
      </c>
      <c r="U31" s="37"/>
      <c r="V31" s="121">
        <v>1090</v>
      </c>
      <c r="W31" s="37">
        <v>526</v>
      </c>
      <c r="X31" s="37">
        <v>564</v>
      </c>
      <c r="Y31" s="121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121">
        <v>1441</v>
      </c>
      <c r="C32" s="37">
        <v>711</v>
      </c>
      <c r="D32" s="37">
        <v>730</v>
      </c>
      <c r="E32" s="121"/>
      <c r="F32" s="121">
        <v>304</v>
      </c>
      <c r="G32" s="37">
        <v>148</v>
      </c>
      <c r="H32" s="37">
        <v>156</v>
      </c>
      <c r="I32" s="37"/>
      <c r="J32" s="37">
        <v>324</v>
      </c>
      <c r="K32" s="37">
        <v>176</v>
      </c>
      <c r="L32" s="37">
        <v>148</v>
      </c>
      <c r="M32" s="37"/>
      <c r="N32" s="37">
        <v>283</v>
      </c>
      <c r="O32" s="37">
        <v>139</v>
      </c>
      <c r="P32" s="37">
        <v>144</v>
      </c>
      <c r="Q32" s="37"/>
      <c r="R32" s="37">
        <v>270</v>
      </c>
      <c r="S32" s="37">
        <v>135</v>
      </c>
      <c r="T32" s="37">
        <v>135</v>
      </c>
      <c r="U32" s="37"/>
      <c r="V32" s="37">
        <v>260</v>
      </c>
      <c r="W32" s="37">
        <v>113</v>
      </c>
      <c r="X32" s="37">
        <v>147</v>
      </c>
      <c r="Y32" s="121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121">
        <v>4740</v>
      </c>
      <c r="C33" s="121">
        <v>2384</v>
      </c>
      <c r="D33" s="121">
        <v>2356</v>
      </c>
      <c r="E33" s="121"/>
      <c r="F33" s="121">
        <v>1085</v>
      </c>
      <c r="G33" s="37">
        <v>546</v>
      </c>
      <c r="H33" s="37">
        <v>539</v>
      </c>
      <c r="I33" s="37"/>
      <c r="J33" s="121">
        <v>1037</v>
      </c>
      <c r="K33" s="37">
        <v>539</v>
      </c>
      <c r="L33" s="37">
        <v>498</v>
      </c>
      <c r="M33" s="37"/>
      <c r="N33" s="37">
        <v>970</v>
      </c>
      <c r="O33" s="37">
        <v>500</v>
      </c>
      <c r="P33" s="37">
        <v>470</v>
      </c>
      <c r="Q33" s="37"/>
      <c r="R33" s="37">
        <v>899</v>
      </c>
      <c r="S33" s="37">
        <v>444</v>
      </c>
      <c r="T33" s="37">
        <v>455</v>
      </c>
      <c r="U33" s="37"/>
      <c r="V33" s="37">
        <v>749</v>
      </c>
      <c r="W33" s="37">
        <v>355</v>
      </c>
      <c r="X33" s="37">
        <v>394</v>
      </c>
      <c r="Y33" s="121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902</v>
      </c>
      <c r="C34" s="37">
        <v>470</v>
      </c>
      <c r="D34" s="37">
        <v>432</v>
      </c>
      <c r="E34" s="121"/>
      <c r="F34" s="37">
        <v>217</v>
      </c>
      <c r="G34" s="37">
        <v>117</v>
      </c>
      <c r="H34" s="37">
        <v>100</v>
      </c>
      <c r="I34" s="37"/>
      <c r="J34" s="37">
        <v>191</v>
      </c>
      <c r="K34" s="37">
        <v>104</v>
      </c>
      <c r="L34" s="37">
        <v>87</v>
      </c>
      <c r="M34" s="37"/>
      <c r="N34" s="37">
        <v>160</v>
      </c>
      <c r="O34" s="37">
        <v>83</v>
      </c>
      <c r="P34" s="37">
        <v>77</v>
      </c>
      <c r="Q34" s="37"/>
      <c r="R34" s="37">
        <v>175</v>
      </c>
      <c r="S34" s="37">
        <v>91</v>
      </c>
      <c r="T34" s="37">
        <v>84</v>
      </c>
      <c r="U34" s="37"/>
      <c r="V34" s="37">
        <v>159</v>
      </c>
      <c r="W34" s="37">
        <v>75</v>
      </c>
      <c r="X34" s="37">
        <v>84</v>
      </c>
      <c r="Y34" s="37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121">
        <v>11047</v>
      </c>
      <c r="C35" s="121">
        <v>5580</v>
      </c>
      <c r="D35" s="121">
        <v>5467</v>
      </c>
      <c r="E35" s="121"/>
      <c r="F35" s="121">
        <v>2577</v>
      </c>
      <c r="G35" s="121">
        <v>1337</v>
      </c>
      <c r="H35" s="121">
        <v>1240</v>
      </c>
      <c r="I35" s="121"/>
      <c r="J35" s="121">
        <v>2421</v>
      </c>
      <c r="K35" s="121">
        <v>1238</v>
      </c>
      <c r="L35" s="121">
        <v>1183</v>
      </c>
      <c r="M35" s="121"/>
      <c r="N35" s="121">
        <v>2161</v>
      </c>
      <c r="O35" s="121">
        <v>1107</v>
      </c>
      <c r="P35" s="121">
        <v>1054</v>
      </c>
      <c r="Q35" s="121"/>
      <c r="R35" s="121">
        <v>1963</v>
      </c>
      <c r="S35" s="121">
        <v>953</v>
      </c>
      <c r="T35" s="121">
        <v>1010</v>
      </c>
      <c r="U35" s="121"/>
      <c r="V35" s="121">
        <v>1925</v>
      </c>
      <c r="W35" s="37">
        <v>945</v>
      </c>
      <c r="X35" s="37">
        <v>980</v>
      </c>
      <c r="Y35" s="121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121">
        <v>10426</v>
      </c>
      <c r="C36" s="121">
        <v>5190</v>
      </c>
      <c r="D36" s="121">
        <v>5236</v>
      </c>
      <c r="E36" s="121"/>
      <c r="F36" s="121">
        <v>2479</v>
      </c>
      <c r="G36" s="121">
        <v>1273</v>
      </c>
      <c r="H36" s="121">
        <v>1206</v>
      </c>
      <c r="I36" s="121"/>
      <c r="J36" s="121">
        <v>2322</v>
      </c>
      <c r="K36" s="121">
        <v>1170</v>
      </c>
      <c r="L36" s="121">
        <v>1152</v>
      </c>
      <c r="M36" s="121"/>
      <c r="N36" s="121">
        <v>1985</v>
      </c>
      <c r="O36" s="37">
        <v>973</v>
      </c>
      <c r="P36" s="121">
        <v>1012</v>
      </c>
      <c r="Q36" s="121"/>
      <c r="R36" s="121">
        <v>1838</v>
      </c>
      <c r="S36" s="37">
        <v>892</v>
      </c>
      <c r="T36" s="37">
        <v>946</v>
      </c>
      <c r="U36" s="121"/>
      <c r="V36" s="121">
        <v>1802</v>
      </c>
      <c r="W36" s="37">
        <v>882</v>
      </c>
      <c r="X36" s="37">
        <v>920</v>
      </c>
      <c r="Y36" s="121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121">
        <v>1558</v>
      </c>
      <c r="C37" s="37">
        <v>788</v>
      </c>
      <c r="D37" s="37">
        <v>770</v>
      </c>
      <c r="E37" s="37"/>
      <c r="F37" s="37">
        <v>375</v>
      </c>
      <c r="G37" s="37">
        <v>175</v>
      </c>
      <c r="H37" s="37">
        <v>200</v>
      </c>
      <c r="I37" s="37"/>
      <c r="J37" s="37">
        <v>393</v>
      </c>
      <c r="K37" s="37">
        <v>207</v>
      </c>
      <c r="L37" s="37">
        <v>186</v>
      </c>
      <c r="M37" s="37"/>
      <c r="N37" s="37">
        <v>304</v>
      </c>
      <c r="O37" s="37">
        <v>148</v>
      </c>
      <c r="P37" s="37">
        <v>156</v>
      </c>
      <c r="Q37" s="37"/>
      <c r="R37" s="37">
        <v>282</v>
      </c>
      <c r="S37" s="37">
        <v>161</v>
      </c>
      <c r="T37" s="37">
        <v>121</v>
      </c>
      <c r="U37" s="37"/>
      <c r="V37" s="37">
        <v>204</v>
      </c>
      <c r="W37" s="37">
        <v>97</v>
      </c>
      <c r="X37" s="37">
        <v>107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38:AB38"/>
    <mergeCell ref="R7:T7"/>
    <mergeCell ref="V7:X7"/>
    <mergeCell ref="Z7:AB7"/>
    <mergeCell ref="A39:AB39"/>
    <mergeCell ref="A7:A8"/>
    <mergeCell ref="B7:D7"/>
    <mergeCell ref="F7:H7"/>
    <mergeCell ref="J7:L7"/>
    <mergeCell ref="N7:P7"/>
    <mergeCell ref="AC2:AD3"/>
    <mergeCell ref="A5:AB5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381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106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182988</v>
      </c>
      <c r="C9" s="120">
        <f>+G9+K9+O9+S9+W9+AA9</f>
        <v>88023</v>
      </c>
      <c r="D9" s="120">
        <f>+H9+L9+P9+T9+X9+AB9</f>
        <v>94965</v>
      </c>
      <c r="E9" s="120"/>
      <c r="F9" s="120">
        <f>SUM(F11:F37)</f>
        <v>39889</v>
      </c>
      <c r="G9" s="120">
        <f>SUM(G11:G37)</f>
        <v>19401</v>
      </c>
      <c r="H9" s="120">
        <f>SUM(H11:H37)</f>
        <v>20488</v>
      </c>
      <c r="I9" s="120"/>
      <c r="J9" s="120">
        <f>SUM(J11:J37)</f>
        <v>37712</v>
      </c>
      <c r="K9" s="120">
        <f>SUM(K11:K37)</f>
        <v>18472</v>
      </c>
      <c r="L9" s="120">
        <f>SUM(L11:L37)</f>
        <v>19240</v>
      </c>
      <c r="M9" s="120"/>
      <c r="N9" s="120">
        <f>SUM(N11:N37)</f>
        <v>39296</v>
      </c>
      <c r="O9" s="120">
        <f>SUM(O11:O37)</f>
        <v>18926</v>
      </c>
      <c r="P9" s="120">
        <f>SUM(P11:P37)</f>
        <v>20370</v>
      </c>
      <c r="Q9" s="120"/>
      <c r="R9" s="120">
        <f>SUM(R11:R37)</f>
        <v>30617</v>
      </c>
      <c r="S9" s="120">
        <f>SUM(S11:S37)</f>
        <v>14317</v>
      </c>
      <c r="T9" s="120">
        <f>SUM(T11:T37)</f>
        <v>16300</v>
      </c>
      <c r="U9" s="120"/>
      <c r="V9" s="120">
        <f>SUM(V11:V37)</f>
        <v>35203</v>
      </c>
      <c r="W9" s="120">
        <f>SUM(W11:W37)</f>
        <v>16774</v>
      </c>
      <c r="X9" s="120">
        <f>SUM(X11:X37)</f>
        <v>18429</v>
      </c>
      <c r="Y9" s="120"/>
      <c r="Z9" s="110">
        <f>SUM(Z11:Z37)</f>
        <v>271</v>
      </c>
      <c r="AA9" s="110">
        <f>SUM(AA11:AA37)</f>
        <v>133</v>
      </c>
      <c r="AB9" s="110">
        <f>SUM(AB11:AB37)</f>
        <v>138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121">
        <v>9474</v>
      </c>
      <c r="C11" s="121">
        <v>4690</v>
      </c>
      <c r="D11" s="121">
        <v>4784</v>
      </c>
      <c r="E11" s="121"/>
      <c r="F11" s="121">
        <v>2027</v>
      </c>
      <c r="G11" s="121">
        <v>1049</v>
      </c>
      <c r="H11" s="37">
        <v>978</v>
      </c>
      <c r="I11" s="121"/>
      <c r="J11" s="121">
        <v>1752</v>
      </c>
      <c r="K11" s="37">
        <v>870</v>
      </c>
      <c r="L11" s="37">
        <v>882</v>
      </c>
      <c r="M11" s="121"/>
      <c r="N11" s="121">
        <v>1954</v>
      </c>
      <c r="O11" s="37">
        <v>938</v>
      </c>
      <c r="P11" s="121">
        <v>1016</v>
      </c>
      <c r="Q11" s="121"/>
      <c r="R11" s="121">
        <v>1591</v>
      </c>
      <c r="S11" s="37">
        <v>774</v>
      </c>
      <c r="T11" s="37">
        <v>817</v>
      </c>
      <c r="U11" s="121"/>
      <c r="V11" s="121">
        <v>2149</v>
      </c>
      <c r="W11" s="121">
        <v>1059</v>
      </c>
      <c r="X11" s="121">
        <v>1090</v>
      </c>
      <c r="Y11" s="121"/>
      <c r="Z11" s="37">
        <v>1</v>
      </c>
      <c r="AA11" s="37">
        <v>0</v>
      </c>
      <c r="AB11" s="37">
        <v>1</v>
      </c>
    </row>
    <row r="12" spans="1:32" ht="15.95" customHeight="1" x14ac:dyDescent="0.25">
      <c r="A12" s="53" t="s">
        <v>48</v>
      </c>
      <c r="B12" s="121">
        <v>14623</v>
      </c>
      <c r="C12" s="121">
        <v>7274</v>
      </c>
      <c r="D12" s="121">
        <v>7349</v>
      </c>
      <c r="E12" s="121"/>
      <c r="F12" s="121">
        <v>3087</v>
      </c>
      <c r="G12" s="121">
        <v>1527</v>
      </c>
      <c r="H12" s="121">
        <v>1560</v>
      </c>
      <c r="I12" s="121"/>
      <c r="J12" s="121">
        <v>3004</v>
      </c>
      <c r="K12" s="121">
        <v>1532</v>
      </c>
      <c r="L12" s="121">
        <v>1472</v>
      </c>
      <c r="M12" s="121"/>
      <c r="N12" s="121">
        <v>3084</v>
      </c>
      <c r="O12" s="121">
        <v>1541</v>
      </c>
      <c r="P12" s="121">
        <v>1543</v>
      </c>
      <c r="Q12" s="121"/>
      <c r="R12" s="121">
        <v>2431</v>
      </c>
      <c r="S12" s="121">
        <v>1179</v>
      </c>
      <c r="T12" s="121">
        <v>1252</v>
      </c>
      <c r="U12" s="121"/>
      <c r="V12" s="121">
        <v>2909</v>
      </c>
      <c r="W12" s="121">
        <v>1440</v>
      </c>
      <c r="X12" s="121">
        <v>1469</v>
      </c>
      <c r="Y12" s="121"/>
      <c r="Z12" s="37">
        <v>108</v>
      </c>
      <c r="AA12" s="37">
        <v>55</v>
      </c>
      <c r="AB12" s="37">
        <v>53</v>
      </c>
    </row>
    <row r="13" spans="1:32" ht="15.95" customHeight="1" x14ac:dyDescent="0.25">
      <c r="A13" s="53" t="s">
        <v>49</v>
      </c>
      <c r="B13" s="121">
        <v>11457</v>
      </c>
      <c r="C13" s="121">
        <v>5527</v>
      </c>
      <c r="D13" s="121">
        <v>5930</v>
      </c>
      <c r="E13" s="121"/>
      <c r="F13" s="121">
        <v>2622</v>
      </c>
      <c r="G13" s="121">
        <v>1261</v>
      </c>
      <c r="H13" s="121">
        <v>1361</v>
      </c>
      <c r="I13" s="121"/>
      <c r="J13" s="121">
        <v>2407</v>
      </c>
      <c r="K13" s="121">
        <v>1179</v>
      </c>
      <c r="L13" s="121">
        <v>1228</v>
      </c>
      <c r="M13" s="121"/>
      <c r="N13" s="121">
        <v>2811</v>
      </c>
      <c r="O13" s="121">
        <v>1322</v>
      </c>
      <c r="P13" s="121">
        <v>1489</v>
      </c>
      <c r="Q13" s="121"/>
      <c r="R13" s="121">
        <v>1594</v>
      </c>
      <c r="S13" s="37">
        <v>779</v>
      </c>
      <c r="T13" s="37">
        <v>815</v>
      </c>
      <c r="U13" s="121"/>
      <c r="V13" s="121">
        <v>1980</v>
      </c>
      <c r="W13" s="37">
        <v>963</v>
      </c>
      <c r="X13" s="121">
        <v>1017</v>
      </c>
      <c r="Y13" s="121"/>
      <c r="Z13" s="37">
        <v>43</v>
      </c>
      <c r="AA13" s="37">
        <v>23</v>
      </c>
      <c r="AB13" s="37">
        <v>20</v>
      </c>
    </row>
    <row r="14" spans="1:32" ht="15.95" customHeight="1" x14ac:dyDescent="0.25">
      <c r="A14" s="53" t="s">
        <v>50</v>
      </c>
      <c r="B14" s="121">
        <v>9022</v>
      </c>
      <c r="C14" s="121">
        <v>4335</v>
      </c>
      <c r="D14" s="121">
        <v>4687</v>
      </c>
      <c r="E14" s="121"/>
      <c r="F14" s="121">
        <v>2309</v>
      </c>
      <c r="G14" s="121">
        <v>1205</v>
      </c>
      <c r="H14" s="121">
        <v>1104</v>
      </c>
      <c r="I14" s="121"/>
      <c r="J14" s="121">
        <v>1937</v>
      </c>
      <c r="K14" s="37">
        <v>910</v>
      </c>
      <c r="L14" s="121">
        <v>1027</v>
      </c>
      <c r="M14" s="121"/>
      <c r="N14" s="121">
        <v>1903</v>
      </c>
      <c r="O14" s="37">
        <v>905</v>
      </c>
      <c r="P14" s="37">
        <v>998</v>
      </c>
      <c r="Q14" s="121"/>
      <c r="R14" s="121">
        <v>1363</v>
      </c>
      <c r="S14" s="37">
        <v>626</v>
      </c>
      <c r="T14" s="37">
        <v>737</v>
      </c>
      <c r="U14" s="121"/>
      <c r="V14" s="121">
        <v>1510</v>
      </c>
      <c r="W14" s="37">
        <v>689</v>
      </c>
      <c r="X14" s="37">
        <v>821</v>
      </c>
      <c r="Y14" s="121"/>
      <c r="Z14" s="37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121">
        <v>2535</v>
      </c>
      <c r="C15" s="121">
        <v>1282</v>
      </c>
      <c r="D15" s="121">
        <v>1253</v>
      </c>
      <c r="E15" s="121"/>
      <c r="F15" s="37">
        <v>534</v>
      </c>
      <c r="G15" s="37">
        <v>275</v>
      </c>
      <c r="H15" s="37">
        <v>259</v>
      </c>
      <c r="I15" s="121"/>
      <c r="J15" s="37">
        <v>485</v>
      </c>
      <c r="K15" s="37">
        <v>242</v>
      </c>
      <c r="L15" s="37">
        <v>243</v>
      </c>
      <c r="M15" s="121"/>
      <c r="N15" s="37">
        <v>586</v>
      </c>
      <c r="O15" s="37">
        <v>288</v>
      </c>
      <c r="P15" s="37">
        <v>298</v>
      </c>
      <c r="Q15" s="121"/>
      <c r="R15" s="37">
        <v>411</v>
      </c>
      <c r="S15" s="37">
        <v>205</v>
      </c>
      <c r="T15" s="37">
        <v>206</v>
      </c>
      <c r="U15" s="121"/>
      <c r="V15" s="37">
        <v>519</v>
      </c>
      <c r="W15" s="37">
        <v>272</v>
      </c>
      <c r="X15" s="37">
        <v>247</v>
      </c>
      <c r="Y15" s="121"/>
      <c r="Z15" s="37">
        <v>0</v>
      </c>
      <c r="AA15" s="37">
        <v>0</v>
      </c>
      <c r="AB15" s="37">
        <v>0</v>
      </c>
    </row>
    <row r="16" spans="1:32" ht="15.95" customHeight="1" x14ac:dyDescent="0.25">
      <c r="A16" s="53" t="s">
        <v>52</v>
      </c>
      <c r="B16" s="121">
        <v>6381</v>
      </c>
      <c r="C16" s="121">
        <v>3086</v>
      </c>
      <c r="D16" s="121">
        <v>3295</v>
      </c>
      <c r="E16" s="121"/>
      <c r="F16" s="121">
        <v>1262</v>
      </c>
      <c r="G16" s="37">
        <v>597</v>
      </c>
      <c r="H16" s="37">
        <v>665</v>
      </c>
      <c r="I16" s="121"/>
      <c r="J16" s="121">
        <v>1316</v>
      </c>
      <c r="K16" s="37">
        <v>660</v>
      </c>
      <c r="L16" s="37">
        <v>656</v>
      </c>
      <c r="M16" s="121"/>
      <c r="N16" s="121">
        <v>1457</v>
      </c>
      <c r="O16" s="37">
        <v>676</v>
      </c>
      <c r="P16" s="37">
        <v>781</v>
      </c>
      <c r="Q16" s="121"/>
      <c r="R16" s="37">
        <v>998</v>
      </c>
      <c r="S16" s="37">
        <v>462</v>
      </c>
      <c r="T16" s="37">
        <v>536</v>
      </c>
      <c r="U16" s="121"/>
      <c r="V16" s="121">
        <v>1348</v>
      </c>
      <c r="W16" s="37">
        <v>691</v>
      </c>
      <c r="X16" s="37">
        <v>657</v>
      </c>
      <c r="Y16" s="121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121">
        <v>1300</v>
      </c>
      <c r="C17" s="37">
        <v>600</v>
      </c>
      <c r="D17" s="37">
        <v>700</v>
      </c>
      <c r="E17" s="121"/>
      <c r="F17" s="37">
        <v>236</v>
      </c>
      <c r="G17" s="37">
        <v>106</v>
      </c>
      <c r="H17" s="37">
        <v>130</v>
      </c>
      <c r="I17" s="37"/>
      <c r="J17" s="37">
        <v>239</v>
      </c>
      <c r="K17" s="37">
        <v>138</v>
      </c>
      <c r="L17" s="37">
        <v>101</v>
      </c>
      <c r="M17" s="37"/>
      <c r="N17" s="37">
        <v>289</v>
      </c>
      <c r="O17" s="37">
        <v>136</v>
      </c>
      <c r="P17" s="37">
        <v>153</v>
      </c>
      <c r="Q17" s="37"/>
      <c r="R17" s="37">
        <v>252</v>
      </c>
      <c r="S17" s="37">
        <v>96</v>
      </c>
      <c r="T17" s="37">
        <v>156</v>
      </c>
      <c r="U17" s="37"/>
      <c r="V17" s="37">
        <v>284</v>
      </c>
      <c r="W17" s="37">
        <v>124</v>
      </c>
      <c r="X17" s="37">
        <v>160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121">
        <v>16031</v>
      </c>
      <c r="C18" s="121">
        <v>7565</v>
      </c>
      <c r="D18" s="121">
        <v>8466</v>
      </c>
      <c r="E18" s="121"/>
      <c r="F18" s="121">
        <v>3256</v>
      </c>
      <c r="G18" s="121">
        <v>1554</v>
      </c>
      <c r="H18" s="121">
        <v>1702</v>
      </c>
      <c r="I18" s="121"/>
      <c r="J18" s="121">
        <v>3042</v>
      </c>
      <c r="K18" s="121">
        <v>1440</v>
      </c>
      <c r="L18" s="121">
        <v>1602</v>
      </c>
      <c r="M18" s="121"/>
      <c r="N18" s="121">
        <v>3644</v>
      </c>
      <c r="O18" s="121">
        <v>1766</v>
      </c>
      <c r="P18" s="121">
        <v>1878</v>
      </c>
      <c r="Q18" s="121"/>
      <c r="R18" s="121">
        <v>2833</v>
      </c>
      <c r="S18" s="121">
        <v>1296</v>
      </c>
      <c r="T18" s="121">
        <v>1537</v>
      </c>
      <c r="U18" s="121"/>
      <c r="V18" s="121">
        <v>3210</v>
      </c>
      <c r="W18" s="121">
        <v>1488</v>
      </c>
      <c r="X18" s="121">
        <v>1722</v>
      </c>
      <c r="Y18" s="121"/>
      <c r="Z18" s="37">
        <v>46</v>
      </c>
      <c r="AA18" s="37">
        <v>21</v>
      </c>
      <c r="AB18" s="37">
        <v>25</v>
      </c>
    </row>
    <row r="19" spans="1:28" ht="15.95" customHeight="1" x14ac:dyDescent="0.25">
      <c r="A19" s="53" t="s">
        <v>55</v>
      </c>
      <c r="B19" s="121">
        <v>7391</v>
      </c>
      <c r="C19" s="121">
        <v>3441</v>
      </c>
      <c r="D19" s="121">
        <v>3950</v>
      </c>
      <c r="E19" s="121"/>
      <c r="F19" s="121">
        <v>1539</v>
      </c>
      <c r="G19" s="37">
        <v>757</v>
      </c>
      <c r="H19" s="37">
        <v>782</v>
      </c>
      <c r="I19" s="121"/>
      <c r="J19" s="121">
        <v>1451</v>
      </c>
      <c r="K19" s="37">
        <v>719</v>
      </c>
      <c r="L19" s="37">
        <v>732</v>
      </c>
      <c r="M19" s="121"/>
      <c r="N19" s="121">
        <v>1535</v>
      </c>
      <c r="O19" s="37">
        <v>716</v>
      </c>
      <c r="P19" s="37">
        <v>819</v>
      </c>
      <c r="Q19" s="121"/>
      <c r="R19" s="121">
        <v>1414</v>
      </c>
      <c r="S19" s="37">
        <v>608</v>
      </c>
      <c r="T19" s="37">
        <v>806</v>
      </c>
      <c r="U19" s="121"/>
      <c r="V19" s="121">
        <v>1452</v>
      </c>
      <c r="W19" s="37">
        <v>641</v>
      </c>
      <c r="X19" s="37">
        <v>811</v>
      </c>
      <c r="Y19" s="121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121">
        <v>9054</v>
      </c>
      <c r="C20" s="121">
        <v>4416</v>
      </c>
      <c r="D20" s="121">
        <v>4638</v>
      </c>
      <c r="E20" s="121"/>
      <c r="F20" s="121">
        <v>1998</v>
      </c>
      <c r="G20" s="37">
        <v>997</v>
      </c>
      <c r="H20" s="121">
        <v>1001</v>
      </c>
      <c r="I20" s="121"/>
      <c r="J20" s="121">
        <v>1949</v>
      </c>
      <c r="K20" s="37">
        <v>990</v>
      </c>
      <c r="L20" s="37">
        <v>959</v>
      </c>
      <c r="M20" s="121"/>
      <c r="N20" s="121">
        <v>1833</v>
      </c>
      <c r="O20" s="37">
        <v>877</v>
      </c>
      <c r="P20" s="37">
        <v>956</v>
      </c>
      <c r="Q20" s="121"/>
      <c r="R20" s="121">
        <v>1564</v>
      </c>
      <c r="S20" s="37">
        <v>708</v>
      </c>
      <c r="T20" s="37">
        <v>856</v>
      </c>
      <c r="U20" s="121"/>
      <c r="V20" s="121">
        <v>1710</v>
      </c>
      <c r="W20" s="37">
        <v>844</v>
      </c>
      <c r="X20" s="37">
        <v>866</v>
      </c>
      <c r="Y20" s="121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121">
        <v>2624</v>
      </c>
      <c r="C21" s="121">
        <v>1182</v>
      </c>
      <c r="D21" s="121">
        <v>1442</v>
      </c>
      <c r="E21" s="121"/>
      <c r="F21" s="37">
        <v>631</v>
      </c>
      <c r="G21" s="37">
        <v>273</v>
      </c>
      <c r="H21" s="37">
        <v>358</v>
      </c>
      <c r="I21" s="121"/>
      <c r="J21" s="37">
        <v>537</v>
      </c>
      <c r="K21" s="37">
        <v>260</v>
      </c>
      <c r="L21" s="37">
        <v>277</v>
      </c>
      <c r="M21" s="121"/>
      <c r="N21" s="37">
        <v>531</v>
      </c>
      <c r="O21" s="37">
        <v>242</v>
      </c>
      <c r="P21" s="37">
        <v>289</v>
      </c>
      <c r="Q21" s="121"/>
      <c r="R21" s="37">
        <v>409</v>
      </c>
      <c r="S21" s="37">
        <v>180</v>
      </c>
      <c r="T21" s="37">
        <v>229</v>
      </c>
      <c r="U21" s="121"/>
      <c r="V21" s="37">
        <v>516</v>
      </c>
      <c r="W21" s="37">
        <v>227</v>
      </c>
      <c r="X21" s="37">
        <v>289</v>
      </c>
      <c r="Y21" s="121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121">
        <v>16042</v>
      </c>
      <c r="C22" s="121">
        <v>7738</v>
      </c>
      <c r="D22" s="121">
        <v>8304</v>
      </c>
      <c r="E22" s="121"/>
      <c r="F22" s="121">
        <v>3285</v>
      </c>
      <c r="G22" s="121">
        <v>1582</v>
      </c>
      <c r="H22" s="121">
        <v>1703</v>
      </c>
      <c r="I22" s="121"/>
      <c r="J22" s="121">
        <v>3436</v>
      </c>
      <c r="K22" s="121">
        <v>1696</v>
      </c>
      <c r="L22" s="121">
        <v>1740</v>
      </c>
      <c r="M22" s="121"/>
      <c r="N22" s="121">
        <v>3527</v>
      </c>
      <c r="O22" s="121">
        <v>1701</v>
      </c>
      <c r="P22" s="121">
        <v>1826</v>
      </c>
      <c r="Q22" s="121"/>
      <c r="R22" s="121">
        <v>2620</v>
      </c>
      <c r="S22" s="121">
        <v>1268</v>
      </c>
      <c r="T22" s="121">
        <v>1352</v>
      </c>
      <c r="U22" s="121"/>
      <c r="V22" s="121">
        <v>3174</v>
      </c>
      <c r="W22" s="121">
        <v>1491</v>
      </c>
      <c r="X22" s="121">
        <v>1683</v>
      </c>
      <c r="Y22" s="121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121">
        <v>4975</v>
      </c>
      <c r="C23" s="121">
        <v>2447</v>
      </c>
      <c r="D23" s="121">
        <v>2528</v>
      </c>
      <c r="E23" s="121"/>
      <c r="F23" s="121">
        <v>1092</v>
      </c>
      <c r="G23" s="37">
        <v>532</v>
      </c>
      <c r="H23" s="37">
        <v>560</v>
      </c>
      <c r="I23" s="121"/>
      <c r="J23" s="121">
        <v>1114</v>
      </c>
      <c r="K23" s="37">
        <v>526</v>
      </c>
      <c r="L23" s="37">
        <v>588</v>
      </c>
      <c r="M23" s="121"/>
      <c r="N23" s="121">
        <v>1032</v>
      </c>
      <c r="O23" s="37">
        <v>526</v>
      </c>
      <c r="P23" s="37">
        <v>506</v>
      </c>
      <c r="Q23" s="37"/>
      <c r="R23" s="37">
        <v>877</v>
      </c>
      <c r="S23" s="37">
        <v>439</v>
      </c>
      <c r="T23" s="37">
        <v>438</v>
      </c>
      <c r="U23" s="37"/>
      <c r="V23" s="37">
        <v>860</v>
      </c>
      <c r="W23" s="37">
        <v>424</v>
      </c>
      <c r="X23" s="37">
        <v>436</v>
      </c>
      <c r="Y23" s="121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121">
        <v>18449</v>
      </c>
      <c r="C24" s="121">
        <v>8941</v>
      </c>
      <c r="D24" s="121">
        <v>9508</v>
      </c>
      <c r="E24" s="121"/>
      <c r="F24" s="121">
        <v>3822</v>
      </c>
      <c r="G24" s="121">
        <v>1818</v>
      </c>
      <c r="H24" s="121">
        <v>2004</v>
      </c>
      <c r="I24" s="121"/>
      <c r="J24" s="121">
        <v>4057</v>
      </c>
      <c r="K24" s="121">
        <v>1982</v>
      </c>
      <c r="L24" s="121">
        <v>2075</v>
      </c>
      <c r="M24" s="121"/>
      <c r="N24" s="121">
        <v>4220</v>
      </c>
      <c r="O24" s="121">
        <v>2095</v>
      </c>
      <c r="P24" s="121">
        <v>2125</v>
      </c>
      <c r="Q24" s="121"/>
      <c r="R24" s="121">
        <v>3022</v>
      </c>
      <c r="S24" s="121">
        <v>1439</v>
      </c>
      <c r="T24" s="121">
        <v>1583</v>
      </c>
      <c r="U24" s="121"/>
      <c r="V24" s="121">
        <v>3306</v>
      </c>
      <c r="W24" s="121">
        <v>1599</v>
      </c>
      <c r="X24" s="121">
        <v>1707</v>
      </c>
      <c r="Y24" s="121"/>
      <c r="Z24" s="37">
        <v>22</v>
      </c>
      <c r="AA24" s="37">
        <v>8</v>
      </c>
      <c r="AB24" s="37">
        <v>14</v>
      </c>
    </row>
    <row r="25" spans="1:28" ht="15.95" customHeight="1" x14ac:dyDescent="0.25">
      <c r="A25" s="53" t="s">
        <v>61</v>
      </c>
      <c r="B25" s="121">
        <v>3211</v>
      </c>
      <c r="C25" s="121">
        <v>1465</v>
      </c>
      <c r="D25" s="121">
        <v>1746</v>
      </c>
      <c r="E25" s="121"/>
      <c r="F25" s="37">
        <v>697</v>
      </c>
      <c r="G25" s="37">
        <v>307</v>
      </c>
      <c r="H25" s="37">
        <v>390</v>
      </c>
      <c r="I25" s="37"/>
      <c r="J25" s="37">
        <v>702</v>
      </c>
      <c r="K25" s="37">
        <v>325</v>
      </c>
      <c r="L25" s="37">
        <v>377</v>
      </c>
      <c r="M25" s="37"/>
      <c r="N25" s="37">
        <v>653</v>
      </c>
      <c r="O25" s="37">
        <v>298</v>
      </c>
      <c r="P25" s="37">
        <v>355</v>
      </c>
      <c r="Q25" s="37"/>
      <c r="R25" s="37">
        <v>548</v>
      </c>
      <c r="S25" s="37">
        <v>247</v>
      </c>
      <c r="T25" s="37">
        <v>301</v>
      </c>
      <c r="U25" s="37"/>
      <c r="V25" s="37">
        <v>611</v>
      </c>
      <c r="W25" s="37">
        <v>288</v>
      </c>
      <c r="X25" s="37">
        <v>323</v>
      </c>
      <c r="Y25" s="121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121">
        <v>5660</v>
      </c>
      <c r="C26" s="121">
        <v>2598</v>
      </c>
      <c r="D26" s="121">
        <v>3062</v>
      </c>
      <c r="E26" s="121"/>
      <c r="F26" s="121">
        <v>1319</v>
      </c>
      <c r="G26" s="37">
        <v>594</v>
      </c>
      <c r="H26" s="37">
        <v>725</v>
      </c>
      <c r="I26" s="121"/>
      <c r="J26" s="121">
        <v>1242</v>
      </c>
      <c r="K26" s="37">
        <v>580</v>
      </c>
      <c r="L26" s="37">
        <v>662</v>
      </c>
      <c r="M26" s="121"/>
      <c r="N26" s="121">
        <v>1035</v>
      </c>
      <c r="O26" s="37">
        <v>469</v>
      </c>
      <c r="P26" s="37">
        <v>566</v>
      </c>
      <c r="Q26" s="37"/>
      <c r="R26" s="37">
        <v>991</v>
      </c>
      <c r="S26" s="37">
        <v>438</v>
      </c>
      <c r="T26" s="37">
        <v>553</v>
      </c>
      <c r="U26" s="121"/>
      <c r="V26" s="121">
        <v>1033</v>
      </c>
      <c r="W26" s="37">
        <v>496</v>
      </c>
      <c r="X26" s="37">
        <v>537</v>
      </c>
      <c r="Y26" s="121"/>
      <c r="Z26" s="37">
        <v>40</v>
      </c>
      <c r="AA26" s="37">
        <v>21</v>
      </c>
      <c r="AB26" s="37">
        <v>19</v>
      </c>
    </row>
    <row r="27" spans="1:28" ht="15.95" customHeight="1" x14ac:dyDescent="0.25">
      <c r="A27" s="53" t="s">
        <v>63</v>
      </c>
      <c r="B27" s="121">
        <v>2497</v>
      </c>
      <c r="C27" s="121">
        <v>1156</v>
      </c>
      <c r="D27" s="121">
        <v>1341</v>
      </c>
      <c r="E27" s="121"/>
      <c r="F27" s="37">
        <v>524</v>
      </c>
      <c r="G27" s="37">
        <v>239</v>
      </c>
      <c r="H27" s="37">
        <v>285</v>
      </c>
      <c r="I27" s="37"/>
      <c r="J27" s="37">
        <v>489</v>
      </c>
      <c r="K27" s="37">
        <v>232</v>
      </c>
      <c r="L27" s="37">
        <v>257</v>
      </c>
      <c r="M27" s="121"/>
      <c r="N27" s="37">
        <v>522</v>
      </c>
      <c r="O27" s="37">
        <v>248</v>
      </c>
      <c r="P27" s="37">
        <v>274</v>
      </c>
      <c r="Q27" s="37"/>
      <c r="R27" s="37">
        <v>427</v>
      </c>
      <c r="S27" s="37">
        <v>193</v>
      </c>
      <c r="T27" s="37">
        <v>234</v>
      </c>
      <c r="U27" s="121"/>
      <c r="V27" s="37">
        <v>535</v>
      </c>
      <c r="W27" s="37">
        <v>244</v>
      </c>
      <c r="X27" s="37">
        <v>291</v>
      </c>
      <c r="Y27" s="121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121">
        <v>4329</v>
      </c>
      <c r="C28" s="121">
        <v>2088</v>
      </c>
      <c r="D28" s="121">
        <v>2241</v>
      </c>
      <c r="E28" s="121"/>
      <c r="F28" s="37">
        <v>957</v>
      </c>
      <c r="G28" s="37">
        <v>437</v>
      </c>
      <c r="H28" s="37">
        <v>520</v>
      </c>
      <c r="I28" s="37"/>
      <c r="J28" s="37">
        <v>877</v>
      </c>
      <c r="K28" s="37">
        <v>413</v>
      </c>
      <c r="L28" s="37">
        <v>464</v>
      </c>
      <c r="M28" s="37"/>
      <c r="N28" s="37">
        <v>846</v>
      </c>
      <c r="O28" s="37">
        <v>421</v>
      </c>
      <c r="P28" s="37">
        <v>425</v>
      </c>
      <c r="Q28" s="37"/>
      <c r="R28" s="37">
        <v>784</v>
      </c>
      <c r="S28" s="37">
        <v>379</v>
      </c>
      <c r="T28" s="37">
        <v>405</v>
      </c>
      <c r="U28" s="37"/>
      <c r="V28" s="37">
        <v>854</v>
      </c>
      <c r="W28" s="37">
        <v>433</v>
      </c>
      <c r="X28" s="37">
        <v>421</v>
      </c>
      <c r="Y28" s="121"/>
      <c r="Z28" s="37">
        <v>11</v>
      </c>
      <c r="AA28" s="37">
        <v>5</v>
      </c>
      <c r="AB28" s="37">
        <v>6</v>
      </c>
    </row>
    <row r="29" spans="1:28" ht="15.95" customHeight="1" x14ac:dyDescent="0.25">
      <c r="A29" s="53" t="s">
        <v>65</v>
      </c>
      <c r="B29" s="121">
        <v>2472</v>
      </c>
      <c r="C29" s="121">
        <v>1164</v>
      </c>
      <c r="D29" s="121">
        <v>1308</v>
      </c>
      <c r="E29" s="121"/>
      <c r="F29" s="37">
        <v>534</v>
      </c>
      <c r="G29" s="37">
        <v>275</v>
      </c>
      <c r="H29" s="37">
        <v>259</v>
      </c>
      <c r="I29" s="37"/>
      <c r="J29" s="37">
        <v>490</v>
      </c>
      <c r="K29" s="37">
        <v>231</v>
      </c>
      <c r="L29" s="37">
        <v>259</v>
      </c>
      <c r="M29" s="37"/>
      <c r="N29" s="37">
        <v>528</v>
      </c>
      <c r="O29" s="37">
        <v>249</v>
      </c>
      <c r="P29" s="37">
        <v>279</v>
      </c>
      <c r="Q29" s="37"/>
      <c r="R29" s="37">
        <v>414</v>
      </c>
      <c r="S29" s="37">
        <v>182</v>
      </c>
      <c r="T29" s="37">
        <v>232</v>
      </c>
      <c r="U29" s="37"/>
      <c r="V29" s="37">
        <v>506</v>
      </c>
      <c r="W29" s="37">
        <v>227</v>
      </c>
      <c r="X29" s="37">
        <v>279</v>
      </c>
      <c r="Y29" s="121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121">
        <v>6844</v>
      </c>
      <c r="C30" s="121">
        <v>3330</v>
      </c>
      <c r="D30" s="121">
        <v>3514</v>
      </c>
      <c r="E30" s="121"/>
      <c r="F30" s="121">
        <v>1592</v>
      </c>
      <c r="G30" s="37">
        <v>767</v>
      </c>
      <c r="H30" s="37">
        <v>825</v>
      </c>
      <c r="I30" s="121"/>
      <c r="J30" s="121">
        <v>1323</v>
      </c>
      <c r="K30" s="37">
        <v>666</v>
      </c>
      <c r="L30" s="37">
        <v>657</v>
      </c>
      <c r="M30" s="121"/>
      <c r="N30" s="121">
        <v>1394</v>
      </c>
      <c r="O30" s="37">
        <v>696</v>
      </c>
      <c r="P30" s="37">
        <v>698</v>
      </c>
      <c r="Q30" s="121"/>
      <c r="R30" s="121">
        <v>1171</v>
      </c>
      <c r="S30" s="37">
        <v>547</v>
      </c>
      <c r="T30" s="37">
        <v>624</v>
      </c>
      <c r="U30" s="121"/>
      <c r="V30" s="121">
        <v>1364</v>
      </c>
      <c r="W30" s="37">
        <v>654</v>
      </c>
      <c r="X30" s="37">
        <v>710</v>
      </c>
      <c r="Y30" s="121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121">
        <v>4869</v>
      </c>
      <c r="C31" s="121">
        <v>2289</v>
      </c>
      <c r="D31" s="121">
        <v>2580</v>
      </c>
      <c r="E31" s="121"/>
      <c r="F31" s="121">
        <v>1044</v>
      </c>
      <c r="G31" s="37">
        <v>505</v>
      </c>
      <c r="H31" s="37">
        <v>539</v>
      </c>
      <c r="I31" s="121"/>
      <c r="J31" s="121">
        <v>975</v>
      </c>
      <c r="K31" s="37">
        <v>482</v>
      </c>
      <c r="L31" s="37">
        <v>493</v>
      </c>
      <c r="M31" s="121"/>
      <c r="N31" s="121">
        <v>1036</v>
      </c>
      <c r="O31" s="37">
        <v>463</v>
      </c>
      <c r="P31" s="37">
        <v>573</v>
      </c>
      <c r="Q31" s="121"/>
      <c r="R31" s="37">
        <v>833</v>
      </c>
      <c r="S31" s="37">
        <v>393</v>
      </c>
      <c r="T31" s="37">
        <v>440</v>
      </c>
      <c r="U31" s="121"/>
      <c r="V31" s="37">
        <v>981</v>
      </c>
      <c r="W31" s="37">
        <v>446</v>
      </c>
      <c r="X31" s="37">
        <v>535</v>
      </c>
      <c r="Y31" s="121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121">
        <v>1190</v>
      </c>
      <c r="C32" s="37">
        <v>573</v>
      </c>
      <c r="D32" s="37">
        <v>617</v>
      </c>
      <c r="E32" s="121"/>
      <c r="F32" s="37">
        <v>251</v>
      </c>
      <c r="G32" s="37">
        <v>124</v>
      </c>
      <c r="H32" s="37">
        <v>127</v>
      </c>
      <c r="I32" s="37"/>
      <c r="J32" s="37">
        <v>259</v>
      </c>
      <c r="K32" s="37">
        <v>139</v>
      </c>
      <c r="L32" s="37">
        <v>120</v>
      </c>
      <c r="M32" s="121"/>
      <c r="N32" s="121">
        <v>260</v>
      </c>
      <c r="O32" s="37">
        <v>121</v>
      </c>
      <c r="P32" s="37">
        <v>139</v>
      </c>
      <c r="Q32" s="121"/>
      <c r="R32" s="37">
        <v>201</v>
      </c>
      <c r="S32" s="37">
        <v>98</v>
      </c>
      <c r="T32" s="37">
        <v>103</v>
      </c>
      <c r="U32" s="121"/>
      <c r="V32" s="37">
        <v>219</v>
      </c>
      <c r="W32" s="37">
        <v>91</v>
      </c>
      <c r="X32" s="37">
        <v>128</v>
      </c>
      <c r="Y32" s="121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121">
        <v>3709</v>
      </c>
      <c r="C33" s="121">
        <v>1757</v>
      </c>
      <c r="D33" s="121">
        <v>1952</v>
      </c>
      <c r="E33" s="121"/>
      <c r="F33" s="37">
        <v>880</v>
      </c>
      <c r="G33" s="37">
        <v>422</v>
      </c>
      <c r="H33" s="37">
        <v>458</v>
      </c>
      <c r="I33" s="37"/>
      <c r="J33" s="37">
        <v>770</v>
      </c>
      <c r="K33" s="37">
        <v>375</v>
      </c>
      <c r="L33" s="37">
        <v>395</v>
      </c>
      <c r="M33" s="121"/>
      <c r="N33" s="121">
        <v>803</v>
      </c>
      <c r="O33" s="37">
        <v>398</v>
      </c>
      <c r="P33" s="37">
        <v>405</v>
      </c>
      <c r="Q33" s="121"/>
      <c r="R33" s="37">
        <v>617</v>
      </c>
      <c r="S33" s="37">
        <v>273</v>
      </c>
      <c r="T33" s="37">
        <v>344</v>
      </c>
      <c r="U33" s="121"/>
      <c r="V33" s="37">
        <v>639</v>
      </c>
      <c r="W33" s="37">
        <v>289</v>
      </c>
      <c r="X33" s="37">
        <v>350</v>
      </c>
      <c r="Y33" s="121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825</v>
      </c>
      <c r="C34" s="37">
        <v>418</v>
      </c>
      <c r="D34" s="37">
        <v>407</v>
      </c>
      <c r="E34" s="121"/>
      <c r="F34" s="37">
        <v>198</v>
      </c>
      <c r="G34" s="37">
        <v>105</v>
      </c>
      <c r="H34" s="37">
        <v>93</v>
      </c>
      <c r="I34" s="37"/>
      <c r="J34" s="37">
        <v>161</v>
      </c>
      <c r="K34" s="37">
        <v>82</v>
      </c>
      <c r="L34" s="37">
        <v>79</v>
      </c>
      <c r="M34" s="37"/>
      <c r="N34" s="37">
        <v>151</v>
      </c>
      <c r="O34" s="37">
        <v>77</v>
      </c>
      <c r="P34" s="37">
        <v>74</v>
      </c>
      <c r="Q34" s="37"/>
      <c r="R34" s="37">
        <v>159</v>
      </c>
      <c r="S34" s="37">
        <v>81</v>
      </c>
      <c r="T34" s="37">
        <v>78</v>
      </c>
      <c r="U34" s="37"/>
      <c r="V34" s="37">
        <v>156</v>
      </c>
      <c r="W34" s="37">
        <v>73</v>
      </c>
      <c r="X34" s="37">
        <v>83</v>
      </c>
      <c r="Y34" s="37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121">
        <v>9251</v>
      </c>
      <c r="C35" s="121">
        <v>4514</v>
      </c>
      <c r="D35" s="121">
        <v>4737</v>
      </c>
      <c r="E35" s="121"/>
      <c r="F35" s="121">
        <v>2155</v>
      </c>
      <c r="G35" s="121">
        <v>1089</v>
      </c>
      <c r="H35" s="121">
        <v>1066</v>
      </c>
      <c r="I35" s="121"/>
      <c r="J35" s="121">
        <v>1899</v>
      </c>
      <c r="K35" s="37">
        <v>943</v>
      </c>
      <c r="L35" s="37">
        <v>956</v>
      </c>
      <c r="M35" s="121"/>
      <c r="N35" s="121">
        <v>1864</v>
      </c>
      <c r="O35" s="37">
        <v>933</v>
      </c>
      <c r="P35" s="37">
        <v>931</v>
      </c>
      <c r="Q35" s="121"/>
      <c r="R35" s="121">
        <v>1593</v>
      </c>
      <c r="S35" s="37">
        <v>731</v>
      </c>
      <c r="T35" s="37">
        <v>862</v>
      </c>
      <c r="U35" s="121"/>
      <c r="V35" s="121">
        <v>1740</v>
      </c>
      <c r="W35" s="37">
        <v>818</v>
      </c>
      <c r="X35" s="37">
        <v>922</v>
      </c>
      <c r="Y35" s="121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121">
        <v>7756</v>
      </c>
      <c r="C36" s="121">
        <v>3656</v>
      </c>
      <c r="D36" s="121">
        <v>4100</v>
      </c>
      <c r="E36" s="121"/>
      <c r="F36" s="121">
        <v>1800</v>
      </c>
      <c r="G36" s="37">
        <v>890</v>
      </c>
      <c r="H36" s="37">
        <v>910</v>
      </c>
      <c r="I36" s="121"/>
      <c r="J36" s="121">
        <v>1552</v>
      </c>
      <c r="K36" s="37">
        <v>736</v>
      </c>
      <c r="L36" s="37">
        <v>816</v>
      </c>
      <c r="M36" s="121"/>
      <c r="N36" s="121">
        <v>1588</v>
      </c>
      <c r="O36" s="37">
        <v>729</v>
      </c>
      <c r="P36" s="37">
        <v>859</v>
      </c>
      <c r="Q36" s="121"/>
      <c r="R36" s="121">
        <v>1332</v>
      </c>
      <c r="S36" s="37">
        <v>608</v>
      </c>
      <c r="T36" s="37">
        <v>724</v>
      </c>
      <c r="U36" s="121"/>
      <c r="V36" s="121">
        <v>1484</v>
      </c>
      <c r="W36" s="37">
        <v>693</v>
      </c>
      <c r="X36" s="37">
        <v>791</v>
      </c>
      <c r="Y36" s="121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121">
        <v>1017</v>
      </c>
      <c r="C37" s="37">
        <v>491</v>
      </c>
      <c r="D37" s="37">
        <v>526</v>
      </c>
      <c r="E37" s="121"/>
      <c r="F37" s="37">
        <v>238</v>
      </c>
      <c r="G37" s="37">
        <v>114</v>
      </c>
      <c r="H37" s="37">
        <v>124</v>
      </c>
      <c r="I37" s="37"/>
      <c r="J37" s="37">
        <v>247</v>
      </c>
      <c r="K37" s="37">
        <v>124</v>
      </c>
      <c r="L37" s="37">
        <v>123</v>
      </c>
      <c r="M37" s="37"/>
      <c r="N37" s="37">
        <v>210</v>
      </c>
      <c r="O37" s="37">
        <v>95</v>
      </c>
      <c r="P37" s="37">
        <v>115</v>
      </c>
      <c r="Q37" s="37"/>
      <c r="R37" s="37">
        <v>168</v>
      </c>
      <c r="S37" s="37">
        <v>88</v>
      </c>
      <c r="T37" s="37">
        <v>80</v>
      </c>
      <c r="U37" s="37"/>
      <c r="V37" s="37">
        <v>154</v>
      </c>
      <c r="W37" s="37">
        <v>70</v>
      </c>
      <c r="X37" s="37">
        <v>84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C2:AD3"/>
    <mergeCell ref="A39:AB39"/>
    <mergeCell ref="A5:AB5"/>
    <mergeCell ref="R7:T7"/>
    <mergeCell ref="V7:X7"/>
    <mergeCell ref="Z7:AB7"/>
    <mergeCell ref="B7:D7"/>
    <mergeCell ref="F7:H7"/>
    <mergeCell ref="J7:L7"/>
    <mergeCell ref="N7:P7"/>
    <mergeCell ref="A7:A8"/>
    <mergeCell ref="A1:AB1"/>
    <mergeCell ref="A2:AB2"/>
    <mergeCell ref="A3:AB3"/>
    <mergeCell ref="A4:AB4"/>
    <mergeCell ref="A38:AB38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0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227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107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+'C54'!B9/'C53'!B9*100</f>
        <v>74.42045842755121</v>
      </c>
      <c r="C9" s="191">
        <f>+'C54'!C9/'C53'!C9*100</f>
        <v>70.975415057370242</v>
      </c>
      <c r="D9" s="191">
        <f>+'C54'!D9/'C53'!D9*100</f>
        <v>77.926393960530092</v>
      </c>
      <c r="E9" s="191"/>
      <c r="F9" s="191">
        <f>+'C54'!F9/'C53'!F9*100</f>
        <v>72.245666781373956</v>
      </c>
      <c r="G9" s="191">
        <f>+'C54'!G9/'C53'!G9*100</f>
        <v>69.659976302466703</v>
      </c>
      <c r="H9" s="191">
        <f>+'C54'!H9/'C53'!H9*100</f>
        <v>74.877567429281484</v>
      </c>
      <c r="I9" s="191"/>
      <c r="J9" s="191">
        <f>+'C54'!J9/'C53'!J9*100</f>
        <v>68.703430434861815</v>
      </c>
      <c r="K9" s="191">
        <f>+'C54'!K9/'C53'!K9*100</f>
        <v>65.640879855015811</v>
      </c>
      <c r="L9" s="191">
        <f>+'C54'!L9/'C53'!L9*100</f>
        <v>71.925233644859816</v>
      </c>
      <c r="M9" s="191"/>
      <c r="N9" s="191">
        <f>+'C54'!N9/'C53'!N9*100</f>
        <v>78.689575073090637</v>
      </c>
      <c r="O9" s="191">
        <f>+'C54'!O9/'C53'!O9*100</f>
        <v>75.474557345669169</v>
      </c>
      <c r="P9" s="191">
        <f>+'C54'!P9/'C53'!P9*100</f>
        <v>81.932266108921254</v>
      </c>
      <c r="Q9" s="191"/>
      <c r="R9" s="191">
        <f>+'C54'!R9/'C53'!R9*100</f>
        <v>71.177496222248053</v>
      </c>
      <c r="S9" s="191">
        <f>+'C54'!S9/'C53'!S9*100</f>
        <v>66.254801240223983</v>
      </c>
      <c r="T9" s="191">
        <f>+'C54'!T9/'C53'!T9*100</f>
        <v>76.146874708025791</v>
      </c>
      <c r="U9" s="191"/>
      <c r="V9" s="191">
        <f>+'C54'!V9/'C53'!V9*100</f>
        <v>82.737143931559658</v>
      </c>
      <c r="W9" s="191">
        <f>+'C54'!W9/'C53'!W9*100</f>
        <v>79.10398490921952</v>
      </c>
      <c r="X9" s="191">
        <f>+'C54'!X9/'C53'!X9*100</f>
        <v>86.346811600993306</v>
      </c>
      <c r="Y9" s="191"/>
      <c r="Z9" s="191">
        <f>+'C54'!Z9/'C53'!Z9*100</f>
        <v>97.132616487455195</v>
      </c>
      <c r="AA9" s="191">
        <f>+'C54'!AA9/'C53'!AA9*100</f>
        <v>97.080291970802918</v>
      </c>
      <c r="AB9" s="191">
        <f>+'C54'!AB9/'C53'!AB9*100</f>
        <v>97.183098591549296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+'C54'!B11/'C53'!B11*100</f>
        <v>57.547227115349578</v>
      </c>
      <c r="C11" s="99">
        <f>+'C54'!C11/'C53'!C11*100</f>
        <v>55.939885496183209</v>
      </c>
      <c r="D11" s="99">
        <f>+'C54'!D11/'C53'!D11*100</f>
        <v>59.215249412055947</v>
      </c>
      <c r="E11" s="99"/>
      <c r="F11" s="99">
        <f>+'C54'!F11/'C53'!F11*100</f>
        <v>54.70985155195681</v>
      </c>
      <c r="G11" s="99">
        <f>+'C54'!G11/'C53'!G11*100</f>
        <v>55.797872340425535</v>
      </c>
      <c r="H11" s="99">
        <f>+'C54'!H11/'C53'!H11*100</f>
        <v>53.589041095890408</v>
      </c>
      <c r="I11" s="99"/>
      <c r="J11" s="99">
        <f>+'C54'!J11/'C53'!J11*100</f>
        <v>47.557003257328986</v>
      </c>
      <c r="K11" s="99">
        <f>+'C54'!K11/'C53'!K11*100</f>
        <v>46.400000000000006</v>
      </c>
      <c r="L11" s="99">
        <f>+'C54'!L11/'C53'!L11*100</f>
        <v>48.756218905472636</v>
      </c>
      <c r="M11" s="99"/>
      <c r="N11" s="99">
        <f>+'C54'!N11/'C53'!N11*100</f>
        <v>60.777604976671853</v>
      </c>
      <c r="O11" s="99">
        <f>+'C54'!O11/'C53'!O11*100</f>
        <v>57.510729613733901</v>
      </c>
      <c r="P11" s="99">
        <f>+'C54'!P11/'C53'!P11*100</f>
        <v>64.141414141414145</v>
      </c>
      <c r="Q11" s="99"/>
      <c r="R11" s="99">
        <f>+'C54'!R11/'C53'!R11*100</f>
        <v>55.687784389219466</v>
      </c>
      <c r="S11" s="99">
        <f>+'C54'!S11/'C53'!S11*100</f>
        <v>51.6</v>
      </c>
      <c r="T11" s="99">
        <f>+'C54'!T11/'C53'!T11*100</f>
        <v>60.206337509211494</v>
      </c>
      <c r="U11" s="99"/>
      <c r="V11" s="99">
        <f>+'C54'!V11/'C53'!V11*100</f>
        <v>71.609463512162606</v>
      </c>
      <c r="W11" s="99">
        <f>+'C54'!W11/'C53'!W11*100</f>
        <v>70.694259012016019</v>
      </c>
      <c r="X11" s="99">
        <f>+'C54'!X11/'C53'!X11*100</f>
        <v>72.521623419827009</v>
      </c>
      <c r="Y11" s="99"/>
      <c r="Z11" s="99">
        <f>+'C54'!Z11/'C53'!Z11*100</f>
        <v>100</v>
      </c>
      <c r="AA11" s="99">
        <v>0</v>
      </c>
      <c r="AB11" s="99">
        <f>+'C54'!AB11/'C53'!AB11*100</f>
        <v>100</v>
      </c>
    </row>
    <row r="12" spans="1:31" ht="15.95" customHeight="1" x14ac:dyDescent="0.25">
      <c r="A12" s="53" t="s">
        <v>48</v>
      </c>
      <c r="B12" s="99">
        <f>+'C54'!B12/'C53'!B12*100</f>
        <v>72.969061876247508</v>
      </c>
      <c r="C12" s="99">
        <f>+'C54'!C12/'C53'!C12*100</f>
        <v>70.546018814857916</v>
      </c>
      <c r="D12" s="99">
        <f>+'C54'!D12/'C53'!D12*100</f>
        <v>75.537054167951496</v>
      </c>
      <c r="E12" s="99"/>
      <c r="F12" s="99">
        <f>+'C54'!F12/'C53'!F12*100</f>
        <v>69.984130582634322</v>
      </c>
      <c r="G12" s="99">
        <f>+'C54'!G12/'C53'!G12*100</f>
        <v>67.298369325694139</v>
      </c>
      <c r="H12" s="99">
        <f>+'C54'!H12/'C53'!H12*100</f>
        <v>72.829131652661061</v>
      </c>
      <c r="I12" s="99"/>
      <c r="J12" s="99">
        <f>+'C54'!J12/'C53'!J12*100</f>
        <v>68.117913832199548</v>
      </c>
      <c r="K12" s="99">
        <f>+'C54'!K12/'C53'!K12*100</f>
        <v>66.841186736474683</v>
      </c>
      <c r="L12" s="99">
        <f>+'C54'!L12/'C53'!L12*100</f>
        <v>69.499527856468362</v>
      </c>
      <c r="M12" s="99"/>
      <c r="N12" s="99">
        <f>+'C54'!N12/'C53'!N12*100</f>
        <v>75.792578028999756</v>
      </c>
      <c r="O12" s="99">
        <f>+'C54'!O12/'C53'!O12*100</f>
        <v>73.979836773883818</v>
      </c>
      <c r="P12" s="99">
        <f>+'C54'!P12/'C53'!P12*100</f>
        <v>77.693856998992956</v>
      </c>
      <c r="Q12" s="99"/>
      <c r="R12" s="99">
        <f>+'C54'!R12/'C53'!R12*100</f>
        <v>70.077832228307869</v>
      </c>
      <c r="S12" s="99">
        <f>+'C54'!S12/'C53'!S12*100</f>
        <v>66.38513513513513</v>
      </c>
      <c r="T12" s="99">
        <f>+'C54'!T12/'C53'!T12*100</f>
        <v>73.951565268753697</v>
      </c>
      <c r="U12" s="99"/>
      <c r="V12" s="99">
        <f>+'C54'!V12/'C53'!V12*100</f>
        <v>81.41617688217184</v>
      </c>
      <c r="W12" s="99">
        <f>+'C54'!W12/'C53'!W12*100</f>
        <v>78.431372549019613</v>
      </c>
      <c r="X12" s="99">
        <f>+'C54'!X12/'C53'!X12*100</f>
        <v>84.571099597006324</v>
      </c>
      <c r="Y12" s="99"/>
      <c r="Z12" s="99">
        <f>+'C54'!Z12/'C53'!Z12*100</f>
        <v>100</v>
      </c>
      <c r="AA12" s="99">
        <f>+'C54'!AA12/'C53'!AA12*100</f>
        <v>100</v>
      </c>
      <c r="AB12" s="99">
        <f>+'C54'!AB12/'C53'!AB12*100</f>
        <v>100</v>
      </c>
    </row>
    <row r="13" spans="1:31" ht="15.95" customHeight="1" x14ac:dyDescent="0.25">
      <c r="A13" s="53" t="s">
        <v>49</v>
      </c>
      <c r="B13" s="99">
        <f>+'C54'!B13/'C53'!B13*100</f>
        <v>68.893565844858685</v>
      </c>
      <c r="C13" s="99">
        <f>+'C54'!C13/'C53'!C13*100</f>
        <v>66.16784388842332</v>
      </c>
      <c r="D13" s="99">
        <f>+'C54'!D13/'C53'!D13*100</f>
        <v>71.644315573275335</v>
      </c>
      <c r="E13" s="99"/>
      <c r="F13" s="99">
        <f>+'C54'!F13/'C53'!F13*100</f>
        <v>66.396556090149403</v>
      </c>
      <c r="G13" s="99">
        <f>+'C54'!G13/'C53'!G13*100</f>
        <v>63.144717075613421</v>
      </c>
      <c r="H13" s="99">
        <f>+'C54'!H13/'C53'!H13*100</f>
        <v>69.723360655737707</v>
      </c>
      <c r="I13" s="99"/>
      <c r="J13" s="99">
        <f>+'C54'!J13/'C53'!J13*100</f>
        <v>61.988153489569918</v>
      </c>
      <c r="K13" s="99">
        <f>+'C54'!K13/'C53'!K13*100</f>
        <v>59.276018099547514</v>
      </c>
      <c r="L13" s="99">
        <f>+'C54'!L13/'C53'!L13*100</f>
        <v>64.836325237592391</v>
      </c>
      <c r="M13" s="99"/>
      <c r="N13" s="99">
        <f>+'C54'!N13/'C53'!N13*100</f>
        <v>78.126737076153418</v>
      </c>
      <c r="O13" s="99">
        <f>+'C54'!O13/'C53'!O13*100</f>
        <v>75.586049170954823</v>
      </c>
      <c r="P13" s="99">
        <f>+'C54'!P13/'C53'!P13*100</f>
        <v>80.530016224986483</v>
      </c>
      <c r="Q13" s="99"/>
      <c r="R13" s="99">
        <f>+'C54'!R13/'C53'!R13*100</f>
        <v>61.237034191317704</v>
      </c>
      <c r="S13" s="99">
        <f>+'C54'!S13/'C53'!S13*100</f>
        <v>59.239543726235745</v>
      </c>
      <c r="T13" s="99">
        <f>+'C54'!T13/'C53'!T13*100</f>
        <v>63.276397515527947</v>
      </c>
      <c r="U13" s="99"/>
      <c r="V13" s="99">
        <f>+'C54'!V13/'C53'!V13*100</f>
        <v>77.525450274079873</v>
      </c>
      <c r="W13" s="99">
        <f>+'C54'!W13/'C53'!W13*100</f>
        <v>75.234375</v>
      </c>
      <c r="X13" s="99">
        <f>+'C54'!X13/'C53'!X13*100</f>
        <v>79.827315541601251</v>
      </c>
      <c r="Y13" s="99"/>
      <c r="Z13" s="99">
        <f>+'C54'!Z13/'C53'!Z13*100</f>
        <v>100</v>
      </c>
      <c r="AA13" s="99">
        <f>+'C54'!AA13/'C53'!AA13*100</f>
        <v>100</v>
      </c>
      <c r="AB13" s="99">
        <f>+'C54'!AB13/'C53'!AB13*100</f>
        <v>100</v>
      </c>
    </row>
    <row r="14" spans="1:31" ht="15.95" customHeight="1" x14ac:dyDescent="0.25">
      <c r="A14" s="53" t="s">
        <v>50</v>
      </c>
      <c r="B14" s="99">
        <f>+'C54'!B14/'C53'!B14*100</f>
        <v>68.070016598762635</v>
      </c>
      <c r="C14" s="99">
        <f>+'C54'!C14/'C53'!C14*100</f>
        <v>63.693799588598296</v>
      </c>
      <c r="D14" s="99">
        <f>+'C54'!D14/'C53'!D14*100</f>
        <v>72.689205955334984</v>
      </c>
      <c r="E14" s="99"/>
      <c r="F14" s="99">
        <f>+'C54'!F14/'C53'!F14*100</f>
        <v>75.26075619295959</v>
      </c>
      <c r="G14" s="99">
        <f>+'C54'!G14/'C53'!G14*100</f>
        <v>73.790569503980407</v>
      </c>
      <c r="H14" s="99">
        <f>+'C54'!H14/'C53'!H14*100</f>
        <v>76.933797909407659</v>
      </c>
      <c r="I14" s="99"/>
      <c r="J14" s="99">
        <f>+'C54'!J14/'C53'!J14*100</f>
        <v>60.006195786864936</v>
      </c>
      <c r="K14" s="99">
        <f>+'C54'!K14/'C53'!K14*100</f>
        <v>55.084745762711862</v>
      </c>
      <c r="L14" s="99">
        <f>+'C54'!L14/'C53'!L14*100</f>
        <v>65.164974619289339</v>
      </c>
      <c r="M14" s="99"/>
      <c r="N14" s="99">
        <f>+'C54'!N14/'C53'!N14*100</f>
        <v>69.809244314013213</v>
      </c>
      <c r="O14" s="99">
        <f>+'C54'!O14/'C53'!O14*100</f>
        <v>65.342960288808655</v>
      </c>
      <c r="P14" s="99">
        <f>+'C54'!P14/'C53'!P14*100</f>
        <v>74.42207307979119</v>
      </c>
      <c r="Q14" s="99"/>
      <c r="R14" s="99">
        <f>+'C54'!R14/'C53'!R14*100</f>
        <v>62.180656934306569</v>
      </c>
      <c r="S14" s="99">
        <f>+'C54'!S14/'C53'!S14*100</f>
        <v>55.793226381461679</v>
      </c>
      <c r="T14" s="99">
        <f>+'C54'!T14/'C53'!T14*100</f>
        <v>68.878504672897208</v>
      </c>
      <c r="U14" s="99"/>
      <c r="V14" s="99">
        <f>+'C54'!V14/'C53'!V14*100</f>
        <v>74.019607843137265</v>
      </c>
      <c r="W14" s="99">
        <f>+'C54'!W14/'C53'!W14*100</f>
        <v>67.948717948717956</v>
      </c>
      <c r="X14" s="99">
        <f>+'C54'!X14/'C53'!X14*100</f>
        <v>80.019493177387915</v>
      </c>
      <c r="Y14" s="99"/>
      <c r="Z14" s="37">
        <v>0</v>
      </c>
      <c r="AA14" s="37">
        <v>0</v>
      </c>
      <c r="AB14" s="37">
        <v>0</v>
      </c>
    </row>
    <row r="15" spans="1:31" ht="15.95" customHeight="1" x14ac:dyDescent="0.25">
      <c r="A15" s="53" t="s">
        <v>51</v>
      </c>
      <c r="B15" s="99">
        <f>+'C54'!B15/'C53'!B15*100</f>
        <v>88.051406738450851</v>
      </c>
      <c r="C15" s="99">
        <f>+'C54'!C15/'C53'!C15*100</f>
        <v>86.098052384150435</v>
      </c>
      <c r="D15" s="99">
        <f>+'C54'!D15/'C53'!D15*100</f>
        <v>90.143884892086334</v>
      </c>
      <c r="E15" s="99"/>
      <c r="F15" s="99">
        <f>+'C54'!F15/'C53'!F15*100</f>
        <v>85.714285714285708</v>
      </c>
      <c r="G15" s="99">
        <f>+'C54'!G15/'C53'!G15*100</f>
        <v>85.139318885448915</v>
      </c>
      <c r="H15" s="99">
        <f>+'C54'!H15/'C53'!H15*100</f>
        <v>86.333333333333329</v>
      </c>
      <c r="I15" s="99"/>
      <c r="J15" s="99">
        <f>+'C54'!J15/'C53'!J15*100</f>
        <v>81.925675675675677</v>
      </c>
      <c r="K15" s="99">
        <f>+'C54'!K15/'C53'!K15*100</f>
        <v>76.825396825396837</v>
      </c>
      <c r="L15" s="99">
        <f>+'C54'!L15/'C53'!L15*100</f>
        <v>87.725631768953065</v>
      </c>
      <c r="M15" s="99"/>
      <c r="N15" s="99">
        <f>+'C54'!N15/'C53'!N15*100</f>
        <v>95.908346972176759</v>
      </c>
      <c r="O15" s="99">
        <f>+'C54'!O15/'C53'!O15*100</f>
        <v>95.049504950495049</v>
      </c>
      <c r="P15" s="99">
        <f>+'C54'!P15/'C53'!P15*100</f>
        <v>96.753246753246756</v>
      </c>
      <c r="Q15" s="99"/>
      <c r="R15" s="99">
        <f>+'C54'!R15/'C53'!R15*100</f>
        <v>79.343629343629345</v>
      </c>
      <c r="S15" s="99">
        <f>+'C54'!S15/'C53'!S15*100</f>
        <v>76.208178438661704</v>
      </c>
      <c r="T15" s="99">
        <f>+'C54'!T15/'C53'!T15*100</f>
        <v>82.730923694779108</v>
      </c>
      <c r="U15" s="99"/>
      <c r="V15" s="99">
        <f>+'C54'!V15/'C53'!V15*100</f>
        <v>97.009345794392516</v>
      </c>
      <c r="W15" s="99">
        <f>+'C54'!W15/'C53'!W15*100</f>
        <v>97.491039426523301</v>
      </c>
      <c r="X15" s="99">
        <f>+'C54'!X15/'C53'!X15*100</f>
        <v>96.484375</v>
      </c>
      <c r="Y15" s="99"/>
      <c r="Z15" s="37">
        <v>0</v>
      </c>
      <c r="AA15" s="37">
        <v>0</v>
      </c>
      <c r="AB15" s="37">
        <v>0</v>
      </c>
    </row>
    <row r="16" spans="1:31" ht="15.95" customHeight="1" x14ac:dyDescent="0.25">
      <c r="A16" s="53" t="s">
        <v>52</v>
      </c>
      <c r="B16" s="99">
        <f>+'C54'!B16/'C53'!B16*100</f>
        <v>81.442246330567968</v>
      </c>
      <c r="C16" s="99">
        <f>+'C54'!C16/'C53'!C16*100</f>
        <v>77.811396873424115</v>
      </c>
      <c r="D16" s="99">
        <f>+'C54'!D16/'C53'!D16*100</f>
        <v>85.164125096924266</v>
      </c>
      <c r="E16" s="99"/>
      <c r="F16" s="99">
        <f>+'C54'!F16/'C53'!F16*100</f>
        <v>77.757239679605675</v>
      </c>
      <c r="G16" s="99">
        <f>+'C54'!G16/'C53'!G16*100</f>
        <v>74.253731343283576</v>
      </c>
      <c r="H16" s="99">
        <f>+'C54'!H16/'C53'!H16*100</f>
        <v>81.196581196581192</v>
      </c>
      <c r="I16" s="99"/>
      <c r="J16" s="99">
        <f>+'C54'!J16/'C53'!J16*100</f>
        <v>76.201505500868564</v>
      </c>
      <c r="K16" s="99">
        <f>+'C54'!K16/'C53'!K16*100</f>
        <v>74.240719910011251</v>
      </c>
      <c r="L16" s="99">
        <f>+'C54'!L16/'C53'!L16*100</f>
        <v>78.281622911694512</v>
      </c>
      <c r="M16" s="99"/>
      <c r="N16" s="99">
        <f>+'C54'!N16/'C53'!N16*100</f>
        <v>88.841463414634148</v>
      </c>
      <c r="O16" s="99">
        <f>+'C54'!O16/'C53'!O16*100</f>
        <v>84.184308841843091</v>
      </c>
      <c r="P16" s="99">
        <f>+'C54'!P16/'C53'!P16*100</f>
        <v>93.309438470728793</v>
      </c>
      <c r="Q16" s="99"/>
      <c r="R16" s="99">
        <f>+'C54'!R16/'C53'!R16*100</f>
        <v>72.318840579710141</v>
      </c>
      <c r="S16" s="99">
        <f>+'C54'!S16/'C53'!S16*100</f>
        <v>66</v>
      </c>
      <c r="T16" s="99">
        <f>+'C54'!T16/'C53'!T16*100</f>
        <v>78.82352941176471</v>
      </c>
      <c r="U16" s="99"/>
      <c r="V16" s="99">
        <f>+'C54'!V16/'C53'!V16*100</f>
        <v>92.0136518771331</v>
      </c>
      <c r="W16" s="99">
        <f>+'C54'!W16/'C53'!W16*100</f>
        <v>89.740259740259745</v>
      </c>
      <c r="X16" s="99">
        <f>+'C54'!X16/'C53'!X16*100</f>
        <v>94.532374100719423</v>
      </c>
      <c r="Y16" s="99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99">
        <f>+'C54'!B17/'C53'!B17*100</f>
        <v>85.470085470085465</v>
      </c>
      <c r="C17" s="99">
        <f>+'C54'!C17/'C53'!C17*100</f>
        <v>81.190798376184034</v>
      </c>
      <c r="D17" s="99">
        <f>+'C54'!D17/'C53'!D17*100</f>
        <v>89.514066496163679</v>
      </c>
      <c r="E17" s="99"/>
      <c r="F17" s="99">
        <f>+'C54'!F17/'C53'!F17*100</f>
        <v>81.099656357388312</v>
      </c>
      <c r="G17" s="99">
        <f>+'C54'!G17/'C53'!G17*100</f>
        <v>80.303030303030297</v>
      </c>
      <c r="H17" s="99">
        <f>+'C54'!H17/'C53'!H17*100</f>
        <v>81.761006289308185</v>
      </c>
      <c r="I17" s="99"/>
      <c r="J17" s="99">
        <f>+'C54'!J17/'C53'!J17*100</f>
        <v>82.698961937716263</v>
      </c>
      <c r="K17" s="99">
        <f>+'C54'!K17/'C53'!K17*100</f>
        <v>80.232558139534888</v>
      </c>
      <c r="L17" s="99">
        <f>+'C54'!L17/'C53'!L17*100</f>
        <v>86.324786324786331</v>
      </c>
      <c r="M17" s="99"/>
      <c r="N17" s="99">
        <f>+'C54'!N17/'C53'!N17*100</f>
        <v>92.038216560509554</v>
      </c>
      <c r="O17" s="99">
        <f>+'C54'!O17/'C53'!O17*100</f>
        <v>88.311688311688314</v>
      </c>
      <c r="P17" s="99">
        <f>+'C54'!P17/'C53'!P17*100</f>
        <v>95.625</v>
      </c>
      <c r="Q17" s="99"/>
      <c r="R17" s="99">
        <f>+'C54'!R17/'C53'!R17*100</f>
        <v>81.818181818181827</v>
      </c>
      <c r="S17" s="99">
        <f>+'C54'!S17/'C53'!S17*100</f>
        <v>71.641791044776113</v>
      </c>
      <c r="T17" s="99">
        <f>+'C54'!T17/'C53'!T17*100</f>
        <v>89.65517241379311</v>
      </c>
      <c r="U17" s="99"/>
      <c r="V17" s="99">
        <f>+'C54'!V17/'C53'!V17*100</f>
        <v>89.028213166144198</v>
      </c>
      <c r="W17" s="99">
        <f>+'C54'!W17/'C53'!W17*100</f>
        <v>84.353741496598644</v>
      </c>
      <c r="X17" s="99">
        <f>+'C54'!X17/'C53'!X17*100</f>
        <v>93.023255813953483</v>
      </c>
      <c r="Y17" s="99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99">
        <f>+'C54'!B18/'C53'!B18*100</f>
        <v>67.555836493889586</v>
      </c>
      <c r="C18" s="99">
        <f>+'C54'!C18/'C53'!C18*100</f>
        <v>63.507387508394899</v>
      </c>
      <c r="D18" s="99">
        <f>+'C54'!D18/'C53'!D18*100</f>
        <v>71.63648671518024</v>
      </c>
      <c r="E18" s="99"/>
      <c r="F18" s="99">
        <f>+'C54'!F18/'C53'!F18*100</f>
        <v>59.68835930339138</v>
      </c>
      <c r="G18" s="99">
        <f>+'C54'!G18/'C53'!G18*100</f>
        <v>56.736035049288056</v>
      </c>
      <c r="H18" s="99">
        <f>+'C54'!H18/'C53'!H18*100</f>
        <v>62.665684830633282</v>
      </c>
      <c r="I18" s="99"/>
      <c r="J18" s="99">
        <f>+'C54'!J18/'C53'!J18*100</f>
        <v>58.320552147239269</v>
      </c>
      <c r="K18" s="99">
        <f>+'C54'!K18/'C53'!K18*100</f>
        <v>53.912392362411076</v>
      </c>
      <c r="L18" s="99">
        <f>+'C54'!L18/'C53'!L18*100</f>
        <v>62.946954813359525</v>
      </c>
      <c r="M18" s="99"/>
      <c r="N18" s="99">
        <f>+'C54'!N18/'C53'!N18*100</f>
        <v>74.504191371907581</v>
      </c>
      <c r="O18" s="99">
        <f>+'C54'!O18/'C53'!O18*100</f>
        <v>71.788617886178869</v>
      </c>
      <c r="P18" s="99">
        <f>+'C54'!P18/'C53'!P18*100</f>
        <v>77.252159605100772</v>
      </c>
      <c r="Q18" s="99"/>
      <c r="R18" s="99">
        <f>+'C54'!R18/'C53'!R18*100</f>
        <v>69.385255939260347</v>
      </c>
      <c r="S18" s="99">
        <f>+'C54'!S18/'C53'!S18*100</f>
        <v>63.405088062622305</v>
      </c>
      <c r="T18" s="99">
        <f>+'C54'!T18/'C53'!T18*100</f>
        <v>75.380088278567925</v>
      </c>
      <c r="U18" s="99"/>
      <c r="V18" s="99">
        <f>+'C54'!V18/'C53'!V18*100</f>
        <v>79.475117603367167</v>
      </c>
      <c r="W18" s="99">
        <f>+'C54'!W18/'C53'!W18*100</f>
        <v>75.265553869499243</v>
      </c>
      <c r="X18" s="99">
        <f>+'C54'!X18/'C53'!X18*100</f>
        <v>83.511154219204656</v>
      </c>
      <c r="Y18" s="99"/>
      <c r="Z18" s="99">
        <f>+'C54'!Z18/'C53'!Z18*100</f>
        <v>100</v>
      </c>
      <c r="AA18" s="99">
        <f>+'C54'!AA18/'C53'!AA18*100</f>
        <v>100</v>
      </c>
      <c r="AB18" s="99">
        <f>+'C54'!AB18/'C53'!AB18*100</f>
        <v>100</v>
      </c>
    </row>
    <row r="19" spans="1:28" ht="15.95" customHeight="1" x14ac:dyDescent="0.25">
      <c r="A19" s="53" t="s">
        <v>55</v>
      </c>
      <c r="B19" s="99">
        <f>+'C54'!B19/'C53'!B19*100</f>
        <v>71.355474029735461</v>
      </c>
      <c r="C19" s="99">
        <f>+'C54'!C19/'C53'!C19*100</f>
        <v>66.492753623188406</v>
      </c>
      <c r="D19" s="99">
        <f>+'C54'!D19/'C53'!D19*100</f>
        <v>76.21068879027591</v>
      </c>
      <c r="E19" s="99"/>
      <c r="F19" s="99">
        <f>+'C54'!F19/'C53'!F19*100</f>
        <v>67.529618253620001</v>
      </c>
      <c r="G19" s="99">
        <f>+'C54'!G19/'C53'!G19*100</f>
        <v>65.541125541125538</v>
      </c>
      <c r="H19" s="99">
        <f>+'C54'!H19/'C53'!H19*100</f>
        <v>69.57295373665481</v>
      </c>
      <c r="I19" s="99"/>
      <c r="J19" s="99">
        <f>+'C54'!J19/'C53'!J19*100</f>
        <v>65.272154745838961</v>
      </c>
      <c r="K19" s="99">
        <f>+'C54'!K19/'C53'!K19*100</f>
        <v>62.739965095986037</v>
      </c>
      <c r="L19" s="99">
        <f>+'C54'!L19/'C53'!L19*100</f>
        <v>67.966573816155986</v>
      </c>
      <c r="M19" s="99"/>
      <c r="N19" s="99">
        <f>+'C54'!N19/'C53'!N19*100</f>
        <v>73.199809251311393</v>
      </c>
      <c r="O19" s="99">
        <f>+'C54'!O19/'C53'!O19*100</f>
        <v>68.19047619047619</v>
      </c>
      <c r="P19" s="99">
        <f>+'C54'!P19/'C53'!P19*100</f>
        <v>78.223495702005735</v>
      </c>
      <c r="Q19" s="99"/>
      <c r="R19" s="99">
        <f>+'C54'!R19/'C53'!R19*100</f>
        <v>73.037190082644628</v>
      </c>
      <c r="S19" s="99">
        <f>+'C54'!S19/'C53'!S19*100</f>
        <v>64.270613107822399</v>
      </c>
      <c r="T19" s="99">
        <f>+'C54'!T19/'C53'!T19*100</f>
        <v>81.414141414141412</v>
      </c>
      <c r="U19" s="99"/>
      <c r="V19" s="99">
        <f>+'C54'!V19/'C53'!V19*100</f>
        <v>79.648930334613283</v>
      </c>
      <c r="W19" s="99">
        <f>+'C54'!W19/'C53'!W19*100</f>
        <v>73.006833712984047</v>
      </c>
      <c r="X19" s="99">
        <f>+'C54'!X19/'C53'!X19*100</f>
        <v>85.820105820105823</v>
      </c>
      <c r="Y19" s="99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99">
        <f>+'C54'!B20/'C53'!B20*100</f>
        <v>83.593389345397469</v>
      </c>
      <c r="C20" s="99">
        <f>+'C54'!C20/'C53'!C20*100</f>
        <v>80.953253895508709</v>
      </c>
      <c r="D20" s="99">
        <f>+'C54'!D20/'C53'!D20*100</f>
        <v>86.272321428571431</v>
      </c>
      <c r="E20" s="99"/>
      <c r="F20" s="99">
        <f>+'C54'!F20/'C53'!F20*100</f>
        <v>82.973421926910291</v>
      </c>
      <c r="G20" s="99">
        <f>+'C54'!G20/'C53'!G20*100</f>
        <v>81.321370309951064</v>
      </c>
      <c r="H20" s="99">
        <f>+'C54'!H20/'C53'!H20*100</f>
        <v>84.686971235194591</v>
      </c>
      <c r="I20" s="99"/>
      <c r="J20" s="99">
        <f>+'C54'!J20/'C53'!J20*100</f>
        <v>79.453730126375859</v>
      </c>
      <c r="K20" s="99">
        <f>+'C54'!K20/'C53'!K20*100</f>
        <v>78.01418439716312</v>
      </c>
      <c r="L20" s="99">
        <f>+'C54'!L20/'C53'!L20*100</f>
        <v>80.996621621621628</v>
      </c>
      <c r="M20" s="99"/>
      <c r="N20" s="99">
        <f>+'C54'!N20/'C53'!N20*100</f>
        <v>87.368922783603438</v>
      </c>
      <c r="O20" s="99">
        <f>+'C54'!O20/'C53'!O20*100</f>
        <v>84.408084696823877</v>
      </c>
      <c r="P20" s="99">
        <f>+'C54'!P20/'C53'!P20*100</f>
        <v>90.27384324834749</v>
      </c>
      <c r="Q20" s="99"/>
      <c r="R20" s="99">
        <f>+'C54'!R20/'C53'!R20*100</f>
        <v>78.870398386283412</v>
      </c>
      <c r="S20" s="99">
        <f>+'C54'!S20/'C53'!S20*100</f>
        <v>73.903966597077243</v>
      </c>
      <c r="T20" s="99">
        <f>+'C54'!T20/'C53'!T20*100</f>
        <v>83.512195121951223</v>
      </c>
      <c r="U20" s="99"/>
      <c r="V20" s="99">
        <f>+'C54'!V20/'C53'!V20*100</f>
        <v>90.524086818422447</v>
      </c>
      <c r="W20" s="99">
        <f>+'C54'!W20/'C53'!W20*100</f>
        <v>87.642782969885772</v>
      </c>
      <c r="X20" s="99">
        <f>+'C54'!X20/'C53'!X20*100</f>
        <v>93.520518358531319</v>
      </c>
      <c r="Y20" s="99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99">
        <f>+'C54'!B21/'C53'!B21*100</f>
        <v>65.176353700943864</v>
      </c>
      <c r="C21" s="99">
        <f>+'C54'!C21/'C53'!C21*100</f>
        <v>59.60665658093798</v>
      </c>
      <c r="D21" s="99">
        <f>+'C54'!D21/'C53'!D21*100</f>
        <v>70.582476749877628</v>
      </c>
      <c r="E21" s="99"/>
      <c r="F21" s="99">
        <f>+'C54'!F21/'C53'!F21*100</f>
        <v>67.127659574468083</v>
      </c>
      <c r="G21" s="99">
        <f>+'C54'!G21/'C53'!G21*100</f>
        <v>60.132158590308372</v>
      </c>
      <c r="H21" s="99">
        <f>+'C54'!H21/'C53'!H21*100</f>
        <v>73.66255144032921</v>
      </c>
      <c r="I21" s="99"/>
      <c r="J21" s="99">
        <f>+'C54'!J21/'C53'!J21*100</f>
        <v>60.677966101694913</v>
      </c>
      <c r="K21" s="99">
        <f>+'C54'!K21/'C53'!K21*100</f>
        <v>58.295964125560538</v>
      </c>
      <c r="L21" s="99">
        <f>+'C54'!L21/'C53'!L21*100</f>
        <v>63.097949886104786</v>
      </c>
      <c r="M21" s="99"/>
      <c r="N21" s="99">
        <f>+'C54'!N21/'C53'!N21*100</f>
        <v>68.516129032258064</v>
      </c>
      <c r="O21" s="99">
        <f>+'C54'!O21/'C53'!O21*100</f>
        <v>63.852242744063325</v>
      </c>
      <c r="P21" s="99">
        <f>+'C54'!P21/'C53'!P21*100</f>
        <v>72.979797979797979</v>
      </c>
      <c r="Q21" s="99"/>
      <c r="R21" s="99">
        <f>+'C54'!R21/'C53'!R21*100</f>
        <v>60.235640648011781</v>
      </c>
      <c r="S21" s="99">
        <f>+'C54'!S21/'C53'!S21*100</f>
        <v>54.38066465256798</v>
      </c>
      <c r="T21" s="99">
        <f>+'C54'!T21/'C53'!T21*100</f>
        <v>65.804597701149419</v>
      </c>
      <c r="U21" s="99"/>
      <c r="V21" s="99">
        <f>+'C54'!V21/'C53'!V21*100</f>
        <v>69.07630522088354</v>
      </c>
      <c r="W21" s="99">
        <f>+'C54'!W21/'C53'!W21*100</f>
        <v>60.85790884718498</v>
      </c>
      <c r="X21" s="99">
        <f>+'C54'!X21/'C53'!X21*100</f>
        <v>77.272727272727266</v>
      </c>
      <c r="Y21" s="99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99">
        <f>+'C54'!B22/'C53'!B22*100</f>
        <v>73.868398029193713</v>
      </c>
      <c r="C22" s="99">
        <f>+'C54'!C22/'C53'!C22*100</f>
        <v>70.615075743748861</v>
      </c>
      <c r="D22" s="99">
        <f>+'C54'!D22/'C53'!D22*100</f>
        <v>77.181894228088112</v>
      </c>
      <c r="E22" s="99"/>
      <c r="F22" s="99">
        <f>+'C54'!F22/'C53'!F22*100</f>
        <v>69.31842160793417</v>
      </c>
      <c r="G22" s="99">
        <f>+'C54'!G22/'C53'!G22*100</f>
        <v>66.582491582491585</v>
      </c>
      <c r="H22" s="99">
        <f>+'C54'!H22/'C53'!H22*100</f>
        <v>72.069403300888695</v>
      </c>
      <c r="I22" s="99"/>
      <c r="J22" s="99">
        <f>+'C54'!J22/'C53'!J22*100</f>
        <v>69.00984133360113</v>
      </c>
      <c r="K22" s="99">
        <f>+'C54'!K22/'C53'!K22*100</f>
        <v>66.069341643942352</v>
      </c>
      <c r="L22" s="99">
        <f>+'C54'!L22/'C53'!L22*100</f>
        <v>72.139303482587067</v>
      </c>
      <c r="M22" s="99"/>
      <c r="N22" s="99">
        <f>+'C54'!N22/'C53'!N22*100</f>
        <v>78.499888715780102</v>
      </c>
      <c r="O22" s="99">
        <f>+'C54'!O22/'C53'!O22*100</f>
        <v>75.132508833922259</v>
      </c>
      <c r="P22" s="99">
        <f>+'C54'!P22/'C53'!P22*100</f>
        <v>81.920143562135479</v>
      </c>
      <c r="Q22" s="99"/>
      <c r="R22" s="99">
        <f>+'C54'!R22/'C53'!R22*100</f>
        <v>69.625298963592869</v>
      </c>
      <c r="S22" s="99">
        <f>+'C54'!S22/'C53'!S22*100</f>
        <v>66.041666666666671</v>
      </c>
      <c r="T22" s="99">
        <f>+'C54'!T22/'C53'!T22*100</f>
        <v>73.358654367878458</v>
      </c>
      <c r="U22" s="99"/>
      <c r="V22" s="99">
        <f>+'C54'!V22/'C53'!V22*100</f>
        <v>84.798290141597647</v>
      </c>
      <c r="W22" s="99">
        <f>+'C54'!W22/'C53'!W22*100</f>
        <v>81.430912069907151</v>
      </c>
      <c r="X22" s="99">
        <f>+'C54'!X22/'C53'!X22*100</f>
        <v>88.023012552301267</v>
      </c>
      <c r="Y22" s="99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99">
        <f>+'C54'!B23/'C53'!B23*100</f>
        <v>80.632090761750405</v>
      </c>
      <c r="C23" s="99">
        <f>+'C54'!C23/'C53'!C23*100</f>
        <v>77.461221905666349</v>
      </c>
      <c r="D23" s="99">
        <f>+'C54'!D23/'C53'!D23*100</f>
        <v>83.958817668548662</v>
      </c>
      <c r="E23" s="99"/>
      <c r="F23" s="99">
        <f>+'C54'!F23/'C53'!F23*100</f>
        <v>80.353200883002202</v>
      </c>
      <c r="G23" s="99">
        <f>+'C54'!G23/'C53'!G23*100</f>
        <v>76.878612716763001</v>
      </c>
      <c r="H23" s="99">
        <f>+'C54'!H23/'C53'!H23*100</f>
        <v>83.958020989505243</v>
      </c>
      <c r="I23" s="99"/>
      <c r="J23" s="99">
        <f>+'C54'!J23/'C53'!J23*100</f>
        <v>78.839348903043174</v>
      </c>
      <c r="K23" s="99">
        <f>+'C54'!K23/'C53'!K23*100</f>
        <v>77.352941176470594</v>
      </c>
      <c r="L23" s="99">
        <f>+'C54'!L23/'C53'!L23*100</f>
        <v>80.218281036834924</v>
      </c>
      <c r="M23" s="99"/>
      <c r="N23" s="99">
        <f>+'C54'!N23/'C53'!N23*100</f>
        <v>87.162162162162161</v>
      </c>
      <c r="O23" s="99">
        <f>+'C54'!O23/'C53'!O23*100</f>
        <v>84.025559105431313</v>
      </c>
      <c r="P23" s="99">
        <f>+'C54'!P23/'C53'!P23*100</f>
        <v>90.681003584229387</v>
      </c>
      <c r="Q23" s="99"/>
      <c r="R23" s="99">
        <f>+'C54'!R23/'C53'!R23*100</f>
        <v>76.52705061082024</v>
      </c>
      <c r="S23" s="99">
        <f>+'C54'!S23/'C53'!S23*100</f>
        <v>72.80265339966833</v>
      </c>
      <c r="T23" s="99">
        <f>+'C54'!T23/'C53'!T23*100</f>
        <v>80.662983425414367</v>
      </c>
      <c r="U23" s="99"/>
      <c r="V23" s="99">
        <f>+'C54'!V23/'C53'!V23*100</f>
        <v>80.524344569288388</v>
      </c>
      <c r="W23" s="99">
        <f>+'C54'!W23/'C53'!W23*100</f>
        <v>75.98566308243727</v>
      </c>
      <c r="X23" s="99">
        <f>+'C54'!X23/'C53'!X23*100</f>
        <v>85.490196078431367</v>
      </c>
      <c r="Y23" s="99"/>
      <c r="Z23" s="99">
        <v>0</v>
      </c>
      <c r="AA23" s="99">
        <v>0</v>
      </c>
      <c r="AB23" s="99">
        <v>0</v>
      </c>
    </row>
    <row r="24" spans="1:28" ht="15.95" customHeight="1" x14ac:dyDescent="0.25">
      <c r="A24" s="53" t="s">
        <v>60</v>
      </c>
      <c r="B24" s="99">
        <f>+'C54'!B24/'C53'!B24*100</f>
        <v>79.200652528548119</v>
      </c>
      <c r="C24" s="99">
        <f>+'C54'!C24/'C53'!C24*100</f>
        <v>75.681394955137975</v>
      </c>
      <c r="D24" s="99">
        <f>+'C54'!D24/'C53'!D24*100</f>
        <v>82.822299651567945</v>
      </c>
      <c r="E24" s="99"/>
      <c r="F24" s="99">
        <f>+'C54'!F24/'C53'!F24*100</f>
        <v>75.923718712753271</v>
      </c>
      <c r="G24" s="99">
        <f>+'C54'!G24/'C53'!G24*100</f>
        <v>72.72</v>
      </c>
      <c r="H24" s="99">
        <f>+'C54'!H24/'C53'!H24*100</f>
        <v>79.084451460142063</v>
      </c>
      <c r="I24" s="99"/>
      <c r="J24" s="99">
        <f>+'C54'!J24/'C53'!J24*100</f>
        <v>77.305640243902445</v>
      </c>
      <c r="K24" s="99">
        <f>+'C54'!K24/'C53'!K24*100</f>
        <v>73.955223880597003</v>
      </c>
      <c r="L24" s="99">
        <f>+'C54'!L24/'C53'!L24*100</f>
        <v>80.802180685358266</v>
      </c>
      <c r="M24" s="99"/>
      <c r="N24" s="99">
        <f>+'C54'!N24/'C53'!N24*100</f>
        <v>82.777559827383286</v>
      </c>
      <c r="O24" s="99">
        <f>+'C54'!O24/'C53'!O24*100</f>
        <v>80.237456913060129</v>
      </c>
      <c r="P24" s="99">
        <f>+'C54'!P24/'C53'!P24*100</f>
        <v>85.444310414153605</v>
      </c>
      <c r="Q24" s="99"/>
      <c r="R24" s="99">
        <f>+'C54'!R24/'C53'!R24*100</f>
        <v>75.249003984063748</v>
      </c>
      <c r="S24" s="99">
        <f>+'C54'!S24/'C53'!S24*100</f>
        <v>70.263671875</v>
      </c>
      <c r="T24" s="99">
        <f>+'C54'!T24/'C53'!T24*100</f>
        <v>80.4369918699187</v>
      </c>
      <c r="U24" s="99"/>
      <c r="V24" s="99">
        <f>+'C54'!V24/'C53'!V24*100</f>
        <v>85.294117647058826</v>
      </c>
      <c r="W24" s="99">
        <f>+'C54'!W24/'C53'!W24*100</f>
        <v>81.291306558210479</v>
      </c>
      <c r="X24" s="99">
        <f>+'C54'!X24/'C53'!X24*100</f>
        <v>89.418543740178109</v>
      </c>
      <c r="Y24" s="99"/>
      <c r="Z24" s="99">
        <f>+'C54'!Z24/'C53'!Z24*100</f>
        <v>100</v>
      </c>
      <c r="AA24" s="99">
        <f>+'C54'!AA24/'C53'!AA24*100</f>
        <v>100</v>
      </c>
      <c r="AB24" s="99">
        <f>+'C54'!AB24/'C53'!AB24*100</f>
        <v>100</v>
      </c>
    </row>
    <row r="25" spans="1:28" ht="15.95" customHeight="1" x14ac:dyDescent="0.25">
      <c r="A25" s="53" t="s">
        <v>61</v>
      </c>
      <c r="B25" s="99">
        <f>+'C54'!B25/'C53'!B25*100</f>
        <v>77.224627224627227</v>
      </c>
      <c r="C25" s="99">
        <f>+'C54'!C25/'C53'!C25*100</f>
        <v>73.140289565651514</v>
      </c>
      <c r="D25" s="99">
        <f>+'C54'!D25/'C53'!D25*100</f>
        <v>81.02088167053364</v>
      </c>
      <c r="E25" s="99"/>
      <c r="F25" s="99">
        <f>+'C54'!F25/'C53'!F25*100</f>
        <v>73.991507430997871</v>
      </c>
      <c r="G25" s="99">
        <f>+'C54'!G25/'C53'!G25*100</f>
        <v>68.526785714285708</v>
      </c>
      <c r="H25" s="99">
        <f>+'C54'!H25/'C53'!H25*100</f>
        <v>78.94736842105263</v>
      </c>
      <c r="I25" s="99"/>
      <c r="J25" s="99">
        <f>+'C54'!J25/'C53'!J25*100</f>
        <v>71.632653061224488</v>
      </c>
      <c r="K25" s="99">
        <f>+'C54'!K25/'C53'!K25*100</f>
        <v>67.010309278350505</v>
      </c>
      <c r="L25" s="99">
        <f>+'C54'!L25/'C53'!L25*100</f>
        <v>76.161616161616166</v>
      </c>
      <c r="M25" s="99"/>
      <c r="N25" s="99">
        <f>+'C54'!N25/'C53'!N25*100</f>
        <v>78.769601930036188</v>
      </c>
      <c r="O25" s="99">
        <f>+'C54'!O25/'C53'!O25*100</f>
        <v>75.443037974683548</v>
      </c>
      <c r="P25" s="99">
        <f>+'C54'!P25/'C53'!P25*100</f>
        <v>81.797235023041466</v>
      </c>
      <c r="Q25" s="99"/>
      <c r="R25" s="99">
        <f>+'C54'!R25/'C53'!R25*100</f>
        <v>74.659400544959126</v>
      </c>
      <c r="S25" s="99">
        <f>+'C54'!S25/'C53'!S25*100</f>
        <v>71.387283236994222</v>
      </c>
      <c r="T25" s="99">
        <f>+'C54'!T25/'C53'!T25*100</f>
        <v>77.577319587628864</v>
      </c>
      <c r="U25" s="99"/>
      <c r="V25" s="99">
        <f>+'C54'!V25/'C53'!V25*100</f>
        <v>90.787518573551267</v>
      </c>
      <c r="W25" s="99">
        <f>+'C54'!W25/'C53'!W25*100</f>
        <v>87.537993920972639</v>
      </c>
      <c r="X25" s="99">
        <f>+'C54'!X25/'C53'!X25*100</f>
        <v>93.895348837209298</v>
      </c>
      <c r="Y25" s="99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99">
        <f>+'C54'!B26/'C53'!B26*100</f>
        <v>75.156021776656488</v>
      </c>
      <c r="C26" s="99">
        <f>+'C54'!C26/'C53'!C26*100</f>
        <v>69.763694951664874</v>
      </c>
      <c r="D26" s="99">
        <f>+'C54'!D26/'C53'!D26*100</f>
        <v>80.430785395324406</v>
      </c>
      <c r="E26" s="99"/>
      <c r="F26" s="99">
        <f>+'C54'!F26/'C53'!F26*100</f>
        <v>74.435665914221218</v>
      </c>
      <c r="G26" s="99">
        <f>+'C54'!G26/'C53'!G26*100</f>
        <v>69.555035128805613</v>
      </c>
      <c r="H26" s="99">
        <f>+'C54'!H26/'C53'!H26*100</f>
        <v>78.976034858387806</v>
      </c>
      <c r="I26" s="99"/>
      <c r="J26" s="99">
        <f>+'C54'!J26/'C53'!J26*100</f>
        <v>72</v>
      </c>
      <c r="K26" s="99">
        <f>+'C54'!K26/'C53'!K26*100</f>
        <v>66.666666666666657</v>
      </c>
      <c r="L26" s="99">
        <f>+'C54'!L26/'C53'!L26*100</f>
        <v>77.42690058479532</v>
      </c>
      <c r="M26" s="99"/>
      <c r="N26" s="99">
        <f>+'C54'!N26/'C53'!N26*100</f>
        <v>72.075208913649021</v>
      </c>
      <c r="O26" s="99">
        <f>+'C54'!O26/'C53'!O26*100</f>
        <v>65.778401122019631</v>
      </c>
      <c r="P26" s="99">
        <f>+'C54'!P26/'C53'!P26*100</f>
        <v>78.284923928077461</v>
      </c>
      <c r="Q26" s="99"/>
      <c r="R26" s="99">
        <f>+'C54'!R26/'C53'!R26*100</f>
        <v>78.463974663499599</v>
      </c>
      <c r="S26" s="99">
        <f>+'C54'!S26/'C53'!S26*100</f>
        <v>70.988654781199358</v>
      </c>
      <c r="T26" s="99">
        <f>+'C54'!T26/'C53'!T26*100</f>
        <v>85.603715170278633</v>
      </c>
      <c r="U26" s="99"/>
      <c r="V26" s="99">
        <f>+'C54'!V26/'C53'!V26*100</f>
        <v>80.264180264180268</v>
      </c>
      <c r="W26" s="99">
        <f>+'C54'!W26/'C53'!W26*100</f>
        <v>76.899224806201545</v>
      </c>
      <c r="X26" s="99">
        <f>+'C54'!X26/'C53'!X26*100</f>
        <v>83.644859813084111</v>
      </c>
      <c r="Y26" s="99"/>
      <c r="Z26" s="99">
        <f>+'C54'!Z26/'C53'!Z26*100</f>
        <v>83.333333333333343</v>
      </c>
      <c r="AA26" s="99">
        <f>+'C54'!AA26/'C53'!AA26*100</f>
        <v>84</v>
      </c>
      <c r="AB26" s="99">
        <f>+'C54'!AB26/'C53'!AB26*100</f>
        <v>82.608695652173907</v>
      </c>
    </row>
    <row r="27" spans="1:28" ht="15.95" customHeight="1" x14ac:dyDescent="0.25">
      <c r="A27" s="53" t="s">
        <v>63</v>
      </c>
      <c r="B27" s="99">
        <f>+'C54'!B27/'C53'!B27*100</f>
        <v>86.821974965229487</v>
      </c>
      <c r="C27" s="99">
        <f>+'C54'!C27/'C53'!C27*100</f>
        <v>82.044002838892823</v>
      </c>
      <c r="D27" s="99">
        <f>+'C54'!D27/'C53'!D27*100</f>
        <v>91.411042944785279</v>
      </c>
      <c r="E27" s="99"/>
      <c r="F27" s="99">
        <f>+'C54'!F27/'C53'!F27*100</f>
        <v>86.611570247933884</v>
      </c>
      <c r="G27" s="99">
        <f>+'C54'!G27/'C53'!G27*100</f>
        <v>81.849315068493155</v>
      </c>
      <c r="H27" s="99">
        <f>+'C54'!H27/'C53'!H27*100</f>
        <v>91.054313099041522</v>
      </c>
      <c r="I27" s="99"/>
      <c r="J27" s="99">
        <f>+'C54'!J27/'C53'!J27*100</f>
        <v>83.304940374787051</v>
      </c>
      <c r="K27" s="99">
        <f>+'C54'!K27/'C53'!K27*100</f>
        <v>77.333333333333329</v>
      </c>
      <c r="L27" s="99">
        <f>+'C54'!L27/'C53'!L27*100</f>
        <v>89.547038327526124</v>
      </c>
      <c r="M27" s="99"/>
      <c r="N27" s="99">
        <f>+'C54'!N27/'C53'!N27*100</f>
        <v>90.155440414507765</v>
      </c>
      <c r="O27" s="99">
        <f>+'C54'!O27/'C53'!O27*100</f>
        <v>87.323943661971825</v>
      </c>
      <c r="P27" s="99">
        <f>+'C54'!P27/'C53'!P27*100</f>
        <v>92.881355932203391</v>
      </c>
      <c r="Q27" s="99"/>
      <c r="R27" s="99">
        <f>+'C54'!R27/'C53'!R27*100</f>
        <v>80.871212121212125</v>
      </c>
      <c r="S27" s="99">
        <f>+'C54'!S27/'C53'!S27*100</f>
        <v>74.806201550387598</v>
      </c>
      <c r="T27" s="99">
        <f>+'C54'!T27/'C53'!T27*100</f>
        <v>86.666666666666671</v>
      </c>
      <c r="U27" s="99"/>
      <c r="V27" s="99">
        <f>+'C54'!V27/'C53'!V27*100</f>
        <v>92.720970537261692</v>
      </c>
      <c r="W27" s="99">
        <f>+'C54'!W27/'C53'!W27*100</f>
        <v>88.727272727272734</v>
      </c>
      <c r="X27" s="99">
        <f>+'C54'!X27/'C53'!X27*100</f>
        <v>96.357615894039739</v>
      </c>
      <c r="Y27" s="99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99">
        <f>+'C54'!B28/'C53'!B28*100</f>
        <v>92.067205444491705</v>
      </c>
      <c r="C28" s="99">
        <f>+'C54'!C28/'C53'!C28*100</f>
        <v>89.498499785683677</v>
      </c>
      <c r="D28" s="99">
        <f>+'C54'!D28/'C53'!D28*100</f>
        <v>94.596876319121989</v>
      </c>
      <c r="E28" s="99"/>
      <c r="F28" s="99">
        <f>+'C54'!F28/'C53'!F28*100</f>
        <v>92.463768115942031</v>
      </c>
      <c r="G28" s="99">
        <f>+'C54'!G28/'C53'!G28*100</f>
        <v>89.366053169734144</v>
      </c>
      <c r="H28" s="99">
        <f>+'C54'!H28/'C53'!H28*100</f>
        <v>95.238095238095227</v>
      </c>
      <c r="I28" s="99"/>
      <c r="J28" s="99">
        <f>+'C54'!J28/'C53'!J28*100</f>
        <v>90.226337448559661</v>
      </c>
      <c r="K28" s="99">
        <f>+'C54'!K28/'C53'!K28*100</f>
        <v>85.862785862785856</v>
      </c>
      <c r="L28" s="99">
        <f>+'C54'!L28/'C53'!L28*100</f>
        <v>94.501018329938901</v>
      </c>
      <c r="M28" s="99"/>
      <c r="N28" s="99">
        <f>+'C54'!N28/'C53'!N28*100</f>
        <v>88.865546218487395</v>
      </c>
      <c r="O28" s="99">
        <f>+'C54'!O28/'C53'!O28*100</f>
        <v>85.743380855397149</v>
      </c>
      <c r="P28" s="99">
        <f>+'C54'!P28/'C53'!P28*100</f>
        <v>92.190889370932766</v>
      </c>
      <c r="Q28" s="99"/>
      <c r="R28" s="99">
        <f>+'C54'!R28/'C53'!R28*100</f>
        <v>92.126909518213864</v>
      </c>
      <c r="S28" s="99">
        <f>+'C54'!S28/'C53'!S28*100</f>
        <v>90.453460620525064</v>
      </c>
      <c r="T28" s="99">
        <f>+'C54'!T28/'C53'!T28*100</f>
        <v>93.75</v>
      </c>
      <c r="U28" s="99"/>
      <c r="V28" s="99">
        <f>+'C54'!V28/'C53'!V28*100</f>
        <v>96.935300794551651</v>
      </c>
      <c r="W28" s="99">
        <f>+'C54'!W28/'C53'!W28*100</f>
        <v>96.651785714285708</v>
      </c>
      <c r="X28" s="99">
        <f>+'C54'!X28/'C53'!X28*100</f>
        <v>97.228637413394921</v>
      </c>
      <c r="Y28" s="99"/>
      <c r="Z28" s="99">
        <f>+'C54'!Z28/'C53'!Z28*100</f>
        <v>100</v>
      </c>
      <c r="AA28" s="99">
        <f>+'C54'!AA28/'C53'!AA28*100</f>
        <v>100</v>
      </c>
      <c r="AB28" s="99">
        <f>+'C54'!AB28/'C53'!AB28*100</f>
        <v>100</v>
      </c>
    </row>
    <row r="29" spans="1:28" ht="15.95" customHeight="1" x14ac:dyDescent="0.25">
      <c r="A29" s="53" t="s">
        <v>65</v>
      </c>
      <c r="B29" s="99">
        <f>+'C54'!B29/'C53'!B29*100</f>
        <v>75.898065704636167</v>
      </c>
      <c r="C29" s="99">
        <f>+'C54'!C29/'C53'!C29*100</f>
        <v>71.062271062271066</v>
      </c>
      <c r="D29" s="99">
        <f>+'C54'!D29/'C53'!D29*100</f>
        <v>80.790611488573191</v>
      </c>
      <c r="E29" s="99"/>
      <c r="F29" s="99">
        <f>+'C54'!F29/'C53'!F29*100</f>
        <v>72.950819672131146</v>
      </c>
      <c r="G29" s="99">
        <f>+'C54'!G29/'C53'!G29*100</f>
        <v>71.614583333333343</v>
      </c>
      <c r="H29" s="99">
        <f>+'C54'!H29/'C53'!H29*100</f>
        <v>74.425287356321832</v>
      </c>
      <c r="I29" s="99"/>
      <c r="J29" s="99">
        <f>+'C54'!J29/'C53'!J29*100</f>
        <v>67.58620689655173</v>
      </c>
      <c r="K29" s="99">
        <f>+'C54'!K29/'C53'!K29*100</f>
        <v>62.601626016260155</v>
      </c>
      <c r="L29" s="99">
        <f>+'C54'!L29/'C53'!L29*100</f>
        <v>72.752808988764045</v>
      </c>
      <c r="M29" s="99"/>
      <c r="N29" s="99">
        <f>+'C54'!N29/'C53'!N29*100</f>
        <v>82.5</v>
      </c>
      <c r="O29" s="99">
        <f>+'C54'!O29/'C53'!O29*100</f>
        <v>77.8125</v>
      </c>
      <c r="P29" s="99">
        <f>+'C54'!P29/'C53'!P29*100</f>
        <v>87.1875</v>
      </c>
      <c r="Q29" s="99"/>
      <c r="R29" s="99">
        <f>+'C54'!R29/'C53'!R29*100</f>
        <v>71.502590673575128</v>
      </c>
      <c r="S29" s="99">
        <f>+'C54'!S29/'C53'!S29*100</f>
        <v>63.859649122807014</v>
      </c>
      <c r="T29" s="99">
        <f>+'C54'!T29/'C53'!T29*100</f>
        <v>78.911564625850332</v>
      </c>
      <c r="U29" s="99"/>
      <c r="V29" s="99">
        <f>+'C54'!V29/'C53'!V29*100</f>
        <v>87.091222030981058</v>
      </c>
      <c r="W29" s="99">
        <f>+'C54'!W29/'C53'!W29*100</f>
        <v>81.071428571428569</v>
      </c>
      <c r="X29" s="99">
        <f>+'C54'!X29/'C53'!X29*100</f>
        <v>92.691029900332225</v>
      </c>
      <c r="Y29" s="99"/>
      <c r="Z29" s="99">
        <v>0</v>
      </c>
      <c r="AA29" s="99">
        <v>0</v>
      </c>
      <c r="AB29" s="99">
        <v>0</v>
      </c>
    </row>
    <row r="30" spans="1:28" ht="15.95" customHeight="1" x14ac:dyDescent="0.25">
      <c r="A30" s="53" t="s">
        <v>66</v>
      </c>
      <c r="B30" s="99">
        <f>+'C54'!B30/'C53'!B30*100</f>
        <v>77.333333333333329</v>
      </c>
      <c r="C30" s="99">
        <f>+'C54'!C30/'C53'!C30*100</f>
        <v>73.868677905944992</v>
      </c>
      <c r="D30" s="99">
        <f>+'C54'!D30/'C53'!D30*100</f>
        <v>80.930446798710278</v>
      </c>
      <c r="E30" s="99"/>
      <c r="F30" s="99">
        <f>+'C54'!F30/'C53'!F30*100</f>
        <v>80.485338725985841</v>
      </c>
      <c r="G30" s="99">
        <f>+'C54'!G30/'C53'!G30*100</f>
        <v>77.085427135678401</v>
      </c>
      <c r="H30" s="99">
        <f>+'C54'!H30/'C53'!H30*100</f>
        <v>83.926754832146486</v>
      </c>
      <c r="I30" s="99"/>
      <c r="J30" s="99">
        <f>+'C54'!J30/'C53'!J30*100</f>
        <v>71.980413492927099</v>
      </c>
      <c r="K30" s="99">
        <f>+'C54'!K30/'C53'!K30*100</f>
        <v>68.518518518518519</v>
      </c>
      <c r="L30" s="99">
        <f>+'C54'!L30/'C53'!L30*100</f>
        <v>75.866050808314085</v>
      </c>
      <c r="M30" s="99"/>
      <c r="N30" s="99">
        <f>+'C54'!N30/'C53'!N30*100</f>
        <v>81.759530791788862</v>
      </c>
      <c r="O30" s="99">
        <f>+'C54'!O30/'C53'!O30*100</f>
        <v>80.27681660899654</v>
      </c>
      <c r="P30" s="99">
        <f>+'C54'!P30/'C53'!P30*100</f>
        <v>83.293556085918851</v>
      </c>
      <c r="Q30" s="99"/>
      <c r="R30" s="99">
        <f>+'C54'!R30/'C53'!R30*100</f>
        <v>71.358927483241928</v>
      </c>
      <c r="S30" s="99">
        <f>+'C54'!S30/'C53'!S30*100</f>
        <v>67.53086419753086</v>
      </c>
      <c r="T30" s="99">
        <f>+'C54'!T30/'C53'!T30*100</f>
        <v>75.090252707581229</v>
      </c>
      <c r="U30" s="99"/>
      <c r="V30" s="99">
        <f>+'C54'!V30/'C53'!V30*100</f>
        <v>80.805687203791464</v>
      </c>
      <c r="W30" s="99">
        <f>+'C54'!W30/'C53'!W30*100</f>
        <v>75.694444444444443</v>
      </c>
      <c r="X30" s="99">
        <f>+'C54'!X30/'C53'!X30*100</f>
        <v>86.165048543689309</v>
      </c>
      <c r="Y30" s="99"/>
      <c r="Z30" s="99">
        <v>0</v>
      </c>
      <c r="AA30" s="99">
        <v>0</v>
      </c>
      <c r="AB30" s="99">
        <v>0</v>
      </c>
    </row>
    <row r="31" spans="1:28" ht="15.95" customHeight="1" x14ac:dyDescent="0.25">
      <c r="A31" s="53" t="s">
        <v>67</v>
      </c>
      <c r="B31" s="99">
        <f>+'C54'!B31/'C53'!B31*100</f>
        <v>86.207507082152972</v>
      </c>
      <c r="C31" s="99">
        <f>+'C54'!C31/'C53'!C31*100</f>
        <v>82.427079582283042</v>
      </c>
      <c r="D31" s="99">
        <f>+'C54'!D31/'C53'!D31*100</f>
        <v>89.864158829676072</v>
      </c>
      <c r="E31" s="99"/>
      <c r="F31" s="99">
        <f>+'C54'!F31/'C53'!F31*100</f>
        <v>85.016286644951151</v>
      </c>
      <c r="G31" s="99">
        <f>+'C54'!G31/'C53'!G31*100</f>
        <v>82.381729200652529</v>
      </c>
      <c r="H31" s="99">
        <f>+'C54'!H31/'C53'!H31*100</f>
        <v>87.642276422764226</v>
      </c>
      <c r="I31" s="99"/>
      <c r="J31" s="99">
        <f>+'C54'!J31/'C53'!J31*100</f>
        <v>85.078534031413611</v>
      </c>
      <c r="K31" s="99">
        <f>+'C54'!K31/'C53'!K31*100</f>
        <v>82.112436115843266</v>
      </c>
      <c r="L31" s="99">
        <f>+'C54'!L31/'C53'!L31*100</f>
        <v>88.193202146690524</v>
      </c>
      <c r="M31" s="99"/>
      <c r="N31" s="99">
        <f>+'C54'!N31/'C53'!N31*100</f>
        <v>92.088888888888889</v>
      </c>
      <c r="O31" s="99">
        <f>+'C54'!O31/'C53'!O31*100</f>
        <v>89.210019267822744</v>
      </c>
      <c r="P31" s="99">
        <f>+'C54'!P31/'C53'!P31*100</f>
        <v>94.554455445544548</v>
      </c>
      <c r="Q31" s="99"/>
      <c r="R31" s="99">
        <f>+'C54'!R31/'C53'!R31*100</f>
        <v>78.659112370160528</v>
      </c>
      <c r="S31" s="99">
        <f>+'C54'!S31/'C53'!S31*100</f>
        <v>73.872180451127818</v>
      </c>
      <c r="T31" s="99">
        <f>+'C54'!T31/'C53'!T31*100</f>
        <v>83.491461100569268</v>
      </c>
      <c r="U31" s="99"/>
      <c r="V31" s="99">
        <f>+'C54'!V31/'C53'!V31*100</f>
        <v>90</v>
      </c>
      <c r="W31" s="99">
        <f>+'C54'!W31/'C53'!W31*100</f>
        <v>84.790874524714837</v>
      </c>
      <c r="X31" s="99">
        <f>+'C54'!X31/'C53'!X31*100</f>
        <v>94.858156028368796</v>
      </c>
      <c r="Y31" s="99"/>
      <c r="Z31" s="99">
        <v>0</v>
      </c>
      <c r="AA31" s="99">
        <v>0</v>
      </c>
      <c r="AB31" s="99">
        <v>0</v>
      </c>
    </row>
    <row r="32" spans="1:28" ht="15.95" customHeight="1" x14ac:dyDescent="0.25">
      <c r="A32" s="53" t="s">
        <v>68</v>
      </c>
      <c r="B32" s="99">
        <f>+'C54'!B32/'C53'!B32*100</f>
        <v>82.58154059680777</v>
      </c>
      <c r="C32" s="99">
        <f>+'C54'!C32/'C53'!C32*100</f>
        <v>80.59071729957806</v>
      </c>
      <c r="D32" s="99">
        <f>+'C54'!D32/'C53'!D32*100</f>
        <v>84.520547945205479</v>
      </c>
      <c r="E32" s="99"/>
      <c r="F32" s="99">
        <f>+'C54'!F32/'C53'!F32*100</f>
        <v>82.56578947368422</v>
      </c>
      <c r="G32" s="99">
        <f>+'C54'!G32/'C53'!G32*100</f>
        <v>83.78378378378379</v>
      </c>
      <c r="H32" s="99">
        <f>+'C54'!H32/'C53'!H32*100</f>
        <v>81.410256410256409</v>
      </c>
      <c r="I32" s="99"/>
      <c r="J32" s="99">
        <f>+'C54'!J32/'C53'!J32*100</f>
        <v>79.938271604938265</v>
      </c>
      <c r="K32" s="99">
        <f>+'C54'!K32/'C53'!K32*100</f>
        <v>78.977272727272734</v>
      </c>
      <c r="L32" s="99">
        <f>+'C54'!L32/'C53'!L32*100</f>
        <v>81.081081081081081</v>
      </c>
      <c r="M32" s="99"/>
      <c r="N32" s="99">
        <f>+'C54'!N32/'C53'!N32*100</f>
        <v>91.872791519434628</v>
      </c>
      <c r="O32" s="99">
        <f>+'C54'!O32/'C53'!O32*100</f>
        <v>87.050359712230218</v>
      </c>
      <c r="P32" s="99">
        <f>+'C54'!P32/'C53'!P32*100</f>
        <v>96.527777777777786</v>
      </c>
      <c r="Q32" s="99"/>
      <c r="R32" s="99">
        <f>+'C54'!R32/'C53'!R32*100</f>
        <v>74.444444444444443</v>
      </c>
      <c r="S32" s="99">
        <f>+'C54'!S32/'C53'!S32*100</f>
        <v>72.592592592592595</v>
      </c>
      <c r="T32" s="99">
        <f>+'C54'!T32/'C53'!T32*100</f>
        <v>76.296296296296291</v>
      </c>
      <c r="U32" s="99"/>
      <c r="V32" s="99">
        <f>+'C54'!V32/'C53'!V32*100</f>
        <v>84.230769230769226</v>
      </c>
      <c r="W32" s="99">
        <f>+'C54'!W32/'C53'!W32*100</f>
        <v>80.530973451327441</v>
      </c>
      <c r="X32" s="99">
        <f>+'C54'!X32/'C53'!X32*100</f>
        <v>87.074829931972786</v>
      </c>
      <c r="Y32" s="99"/>
      <c r="Z32" s="99">
        <v>0</v>
      </c>
      <c r="AA32" s="99">
        <v>0</v>
      </c>
      <c r="AB32" s="99">
        <v>0</v>
      </c>
    </row>
    <row r="33" spans="1:28" ht="15.95" customHeight="1" x14ac:dyDescent="0.25">
      <c r="A33" s="53" t="s">
        <v>479</v>
      </c>
      <c r="B33" s="99">
        <f>+'C54'!B33/'C53'!B33*100</f>
        <v>78.248945147679322</v>
      </c>
      <c r="C33" s="99">
        <f>+'C54'!C33/'C53'!C33*100</f>
        <v>73.699664429530202</v>
      </c>
      <c r="D33" s="99">
        <f>+'C54'!D33/'C53'!D33*100</f>
        <v>82.852292020373525</v>
      </c>
      <c r="E33" s="99"/>
      <c r="F33" s="99">
        <f>+'C54'!F33/'C53'!F33*100</f>
        <v>81.105990783410135</v>
      </c>
      <c r="G33" s="99">
        <f>+'C54'!G33/'C53'!G33*100</f>
        <v>77.289377289377299</v>
      </c>
      <c r="H33" s="99">
        <f>+'C54'!H33/'C53'!H33*100</f>
        <v>84.972170686456408</v>
      </c>
      <c r="I33" s="99"/>
      <c r="J33" s="99">
        <f>+'C54'!J33/'C53'!J33*100</f>
        <v>74.25265188042431</v>
      </c>
      <c r="K33" s="99">
        <f>+'C54'!K33/'C53'!K33*100</f>
        <v>69.573283858998153</v>
      </c>
      <c r="L33" s="99">
        <f>+'C54'!L33/'C53'!L33*100</f>
        <v>79.317269076305223</v>
      </c>
      <c r="M33" s="99"/>
      <c r="N33" s="99">
        <f>+'C54'!N33/'C53'!N33*100</f>
        <v>82.783505154639172</v>
      </c>
      <c r="O33" s="99">
        <f>+'C54'!O33/'C53'!O33*100</f>
        <v>79.600000000000009</v>
      </c>
      <c r="P33" s="99">
        <f>+'C54'!P33/'C53'!P33*100</f>
        <v>86.170212765957444</v>
      </c>
      <c r="Q33" s="99"/>
      <c r="R33" s="99">
        <f>+'C54'!R33/'C53'!R33*100</f>
        <v>68.631813125695217</v>
      </c>
      <c r="S33" s="99">
        <f>+'C54'!S33/'C53'!S33*100</f>
        <v>61.486486486486491</v>
      </c>
      <c r="T33" s="99">
        <f>+'C54'!T33/'C53'!T33*100</f>
        <v>75.604395604395606</v>
      </c>
      <c r="U33" s="99"/>
      <c r="V33" s="99">
        <f>+'C54'!V33/'C53'!V33*100</f>
        <v>85.313751668891854</v>
      </c>
      <c r="W33" s="99">
        <f>+'C54'!W33/'C53'!W33*100</f>
        <v>81.408450704225359</v>
      </c>
      <c r="X33" s="99">
        <f>+'C54'!X33/'C53'!X33*100</f>
        <v>88.832487309644677</v>
      </c>
      <c r="Y33" s="99"/>
      <c r="Z33" s="99">
        <v>0</v>
      </c>
      <c r="AA33" s="99">
        <v>0</v>
      </c>
      <c r="AB33" s="99">
        <v>0</v>
      </c>
    </row>
    <row r="34" spans="1:28" ht="15.95" customHeight="1" x14ac:dyDescent="0.25">
      <c r="A34" s="53" t="s">
        <v>69</v>
      </c>
      <c r="B34" s="99">
        <f>+'C54'!B34/'C53'!B34*100</f>
        <v>91.463414634146346</v>
      </c>
      <c r="C34" s="99">
        <f>+'C54'!C34/'C53'!C34*100</f>
        <v>88.936170212765958</v>
      </c>
      <c r="D34" s="99">
        <f>+'C54'!D34/'C53'!D34*100</f>
        <v>94.212962962962962</v>
      </c>
      <c r="E34" s="99"/>
      <c r="F34" s="99">
        <f>+'C54'!F34/'C53'!F34*100</f>
        <v>91.244239631336413</v>
      </c>
      <c r="G34" s="99">
        <f>+'C54'!G34/'C53'!G34*100</f>
        <v>89.743589743589752</v>
      </c>
      <c r="H34" s="99">
        <f>+'C54'!H34/'C53'!H34*100</f>
        <v>93</v>
      </c>
      <c r="I34" s="99"/>
      <c r="J34" s="99">
        <f>+'C54'!J34/'C53'!J34*100</f>
        <v>84.293193717277475</v>
      </c>
      <c r="K34" s="99">
        <f>+'C54'!K34/'C53'!K34*100</f>
        <v>78.84615384615384</v>
      </c>
      <c r="L34" s="99">
        <f>+'C54'!L34/'C53'!L34*100</f>
        <v>90.804597701149419</v>
      </c>
      <c r="M34" s="99"/>
      <c r="N34" s="99">
        <f>+'C54'!N34/'C53'!N34*100</f>
        <v>94.375</v>
      </c>
      <c r="O34" s="99">
        <f>+'C54'!O34/'C53'!O34*100</f>
        <v>92.771084337349393</v>
      </c>
      <c r="P34" s="99">
        <f>+'C54'!P34/'C53'!P34*100</f>
        <v>96.103896103896105</v>
      </c>
      <c r="Q34" s="99"/>
      <c r="R34" s="99">
        <f>+'C54'!R34/'C53'!R34*100</f>
        <v>90.857142857142861</v>
      </c>
      <c r="S34" s="99">
        <f>+'C54'!S34/'C53'!S34*100</f>
        <v>89.010989010989007</v>
      </c>
      <c r="T34" s="99">
        <f>+'C54'!T34/'C53'!T34*100</f>
        <v>92.857142857142861</v>
      </c>
      <c r="U34" s="99"/>
      <c r="V34" s="99">
        <f>+'C54'!V34/'C53'!V34*100</f>
        <v>98.113207547169807</v>
      </c>
      <c r="W34" s="99">
        <f>+'C54'!W34/'C53'!W34*100</f>
        <v>97.333333333333343</v>
      </c>
      <c r="X34" s="99">
        <f>+'C54'!X34/'C53'!X34*100</f>
        <v>98.80952380952381</v>
      </c>
      <c r="Y34" s="99"/>
      <c r="Z34" s="99">
        <v>0</v>
      </c>
      <c r="AA34" s="99">
        <v>0</v>
      </c>
      <c r="AB34" s="99">
        <v>0</v>
      </c>
    </row>
    <row r="35" spans="1:28" ht="15.95" customHeight="1" x14ac:dyDescent="0.25">
      <c r="A35" s="53" t="s">
        <v>70</v>
      </c>
      <c r="B35" s="99">
        <f>+'C54'!B35/'C53'!B35*100</f>
        <v>83.742192450439035</v>
      </c>
      <c r="C35" s="99">
        <f>+'C54'!C35/'C53'!C35*100</f>
        <v>80.896057347670251</v>
      </c>
      <c r="D35" s="99">
        <f>+'C54'!D35/'C53'!D35*100</f>
        <v>86.647155661240177</v>
      </c>
      <c r="E35" s="99"/>
      <c r="F35" s="99">
        <f>+'C54'!F35/'C53'!F35*100</f>
        <v>83.624369421808311</v>
      </c>
      <c r="G35" s="99">
        <f>+'C54'!G35/'C53'!G35*100</f>
        <v>81.451009723261038</v>
      </c>
      <c r="H35" s="99">
        <f>+'C54'!H35/'C53'!H35*100</f>
        <v>85.967741935483872</v>
      </c>
      <c r="I35" s="99"/>
      <c r="J35" s="99">
        <f>+'C54'!J35/'C53'!J35*100</f>
        <v>78.438661710037167</v>
      </c>
      <c r="K35" s="99">
        <f>+'C54'!K35/'C53'!K35*100</f>
        <v>76.171243941841681</v>
      </c>
      <c r="L35" s="99">
        <f>+'C54'!L35/'C53'!L35*100</f>
        <v>80.811496196111577</v>
      </c>
      <c r="M35" s="99"/>
      <c r="N35" s="99">
        <f>+'C54'!N35/'C53'!N35*100</f>
        <v>86.256362795002318</v>
      </c>
      <c r="O35" s="99">
        <f>+'C54'!O35/'C53'!O35*100</f>
        <v>84.281842818428188</v>
      </c>
      <c r="P35" s="99">
        <f>+'C54'!P35/'C53'!P35*100</f>
        <v>88.330170777988613</v>
      </c>
      <c r="Q35" s="99"/>
      <c r="R35" s="99">
        <f>+'C54'!R35/'C53'!R35*100</f>
        <v>81.151299032093732</v>
      </c>
      <c r="S35" s="99">
        <f>+'C54'!S35/'C53'!S35*100</f>
        <v>76.705141657922354</v>
      </c>
      <c r="T35" s="99">
        <f>+'C54'!T35/'C53'!T35*100</f>
        <v>85.346534653465341</v>
      </c>
      <c r="U35" s="99"/>
      <c r="V35" s="99">
        <f>+'C54'!V35/'C53'!V35*100</f>
        <v>90.389610389610382</v>
      </c>
      <c r="W35" s="99">
        <f>+'C54'!W35/'C53'!W35*100</f>
        <v>86.560846560846556</v>
      </c>
      <c r="X35" s="99">
        <f>+'C54'!X35/'C53'!X35*100</f>
        <v>94.08163265306122</v>
      </c>
      <c r="Y35" s="99"/>
      <c r="Z35" s="99">
        <v>0</v>
      </c>
      <c r="AA35" s="99">
        <v>0</v>
      </c>
      <c r="AB35" s="99">
        <v>0</v>
      </c>
    </row>
    <row r="36" spans="1:28" ht="15.95" customHeight="1" x14ac:dyDescent="0.25">
      <c r="A36" s="53" t="s">
        <v>71</v>
      </c>
      <c r="B36" s="99">
        <f>+'C54'!B36/'C53'!B36*100</f>
        <v>74.390945712641482</v>
      </c>
      <c r="C36" s="99">
        <f>+'C54'!C36/'C53'!C36*100</f>
        <v>70.443159922928714</v>
      </c>
      <c r="D36" s="99">
        <f>+'C54'!D36/'C53'!D36*100</f>
        <v>78.304048892284186</v>
      </c>
      <c r="E36" s="99"/>
      <c r="F36" s="99">
        <f>+'C54'!F36/'C53'!F36*100</f>
        <v>72.609923356192013</v>
      </c>
      <c r="G36" s="99">
        <f>+'C54'!G36/'C53'!G36*100</f>
        <v>69.913589945011779</v>
      </c>
      <c r="H36" s="99">
        <f>+'C54'!H36/'C53'!H36*100</f>
        <v>75.456053067993366</v>
      </c>
      <c r="I36" s="99"/>
      <c r="J36" s="99">
        <f>+'C54'!J36/'C53'!J36*100</f>
        <v>66.838931955211024</v>
      </c>
      <c r="K36" s="99">
        <f>+'C54'!K36/'C53'!K36*100</f>
        <v>62.905982905982903</v>
      </c>
      <c r="L36" s="99">
        <f>+'C54'!L36/'C53'!L36*100</f>
        <v>70.833333333333343</v>
      </c>
      <c r="M36" s="99"/>
      <c r="N36" s="99">
        <f>+'C54'!N36/'C53'!N36*100</f>
        <v>80</v>
      </c>
      <c r="O36" s="99">
        <f>+'C54'!O36/'C53'!O36*100</f>
        <v>74.922918807810888</v>
      </c>
      <c r="P36" s="99">
        <f>+'C54'!P36/'C53'!P36*100</f>
        <v>84.881422924901187</v>
      </c>
      <c r="Q36" s="99"/>
      <c r="R36" s="99">
        <f>+'C54'!R36/'C53'!R36*100</f>
        <v>72.470076169749731</v>
      </c>
      <c r="S36" s="99">
        <f>+'C54'!S36/'C53'!S36*100</f>
        <v>68.161434977578466</v>
      </c>
      <c r="T36" s="99">
        <f>+'C54'!T36/'C53'!T36*100</f>
        <v>76.532769556025372</v>
      </c>
      <c r="U36" s="99"/>
      <c r="V36" s="99">
        <f>+'C54'!V36/'C53'!V36*100</f>
        <v>82.35294117647058</v>
      </c>
      <c r="W36" s="99">
        <f>+'C54'!W36/'C53'!W36*100</f>
        <v>78.571428571428569</v>
      </c>
      <c r="X36" s="99">
        <f>+'C54'!X36/'C53'!X36*100</f>
        <v>85.978260869565219</v>
      </c>
      <c r="Y36" s="99"/>
      <c r="Z36" s="99">
        <v>0</v>
      </c>
      <c r="AA36" s="99">
        <v>0</v>
      </c>
      <c r="AB36" s="99">
        <v>0</v>
      </c>
    </row>
    <row r="37" spans="1:28" ht="15.95" customHeight="1" thickBot="1" x14ac:dyDescent="0.3">
      <c r="A37" s="49" t="s">
        <v>72</v>
      </c>
      <c r="B37" s="99">
        <f>+'C54'!B37/'C53'!B37*100</f>
        <v>65.2759948652118</v>
      </c>
      <c r="C37" s="99">
        <f>+'C54'!C37/'C53'!C37*100</f>
        <v>62.309644670050758</v>
      </c>
      <c r="D37" s="99">
        <f>+'C54'!D37/'C53'!D37*100</f>
        <v>68.311688311688314</v>
      </c>
      <c r="E37" s="99"/>
      <c r="F37" s="99">
        <f>+'C54'!F37/'C53'!F37*100</f>
        <v>63.466666666666669</v>
      </c>
      <c r="G37" s="99">
        <f>+'C54'!G37/'C53'!G37*100</f>
        <v>65.142857142857153</v>
      </c>
      <c r="H37" s="99">
        <f>+'C54'!H37/'C53'!H37*100</f>
        <v>62</v>
      </c>
      <c r="I37" s="99"/>
      <c r="J37" s="99">
        <f>+'C54'!J37/'C53'!J37*100</f>
        <v>62.849872773536894</v>
      </c>
      <c r="K37" s="99">
        <f>+'C54'!K37/'C53'!K37*100</f>
        <v>59.903381642512073</v>
      </c>
      <c r="L37" s="99">
        <f>+'C54'!L37/'C53'!L37*100</f>
        <v>66.129032258064512</v>
      </c>
      <c r="M37" s="99"/>
      <c r="N37" s="99">
        <f>+'C54'!N37/'C53'!N37*100</f>
        <v>69.078947368421055</v>
      </c>
      <c r="O37" s="99">
        <f>+'C54'!O37/'C53'!O37*100</f>
        <v>64.189189189189193</v>
      </c>
      <c r="P37" s="99">
        <f>+'C54'!P37/'C53'!P37*100</f>
        <v>73.71794871794873</v>
      </c>
      <c r="Q37" s="99"/>
      <c r="R37" s="99">
        <f>+'C54'!R37/'C53'!R37*100</f>
        <v>59.574468085106382</v>
      </c>
      <c r="S37" s="99">
        <f>+'C54'!S37/'C53'!S37*100</f>
        <v>54.658385093167702</v>
      </c>
      <c r="T37" s="99">
        <f>+'C54'!T37/'C53'!T37*100</f>
        <v>66.11570247933885</v>
      </c>
      <c r="U37" s="99"/>
      <c r="V37" s="99">
        <f>+'C54'!V37/'C53'!V37*100</f>
        <v>75.490196078431367</v>
      </c>
      <c r="W37" s="99">
        <f>+'C54'!W37/'C53'!W37*100</f>
        <v>72.164948453608247</v>
      </c>
      <c r="X37" s="99">
        <f>+'C54'!X37/'C53'!X37*100</f>
        <v>78.504672897196258</v>
      </c>
      <c r="Y37" s="99"/>
      <c r="Z37" s="99">
        <v>0</v>
      </c>
      <c r="AA37" s="99">
        <v>0</v>
      </c>
      <c r="AB37" s="99">
        <v>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4:AB4"/>
    <mergeCell ref="A3:AB3"/>
    <mergeCell ref="A1:AB1"/>
    <mergeCell ref="A2:AB2"/>
    <mergeCell ref="A40:AB40"/>
    <mergeCell ref="AC2:AD3"/>
    <mergeCell ref="V7:X7"/>
    <mergeCell ref="Z7:AB7"/>
    <mergeCell ref="A38:AB38"/>
    <mergeCell ref="A39:AB39"/>
    <mergeCell ref="A7:A8"/>
    <mergeCell ref="B7:D7"/>
    <mergeCell ref="F7:H7"/>
    <mergeCell ref="J7:L7"/>
    <mergeCell ref="N7:P7"/>
    <mergeCell ref="R7:T7"/>
    <mergeCell ref="A5:AB5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9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230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108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62867</v>
      </c>
      <c r="C9" s="120">
        <f>+G9+K9+O9+S9+W9+AA9</f>
        <v>35984</v>
      </c>
      <c r="D9" s="120">
        <f>+H9+L9+P9+T9+X9+AB9</f>
        <v>26883</v>
      </c>
      <c r="E9" s="120"/>
      <c r="F9" s="120">
        <f>SUM(F11:F37)</f>
        <v>15317</v>
      </c>
      <c r="G9" s="120">
        <f>SUM(G11:G37)</f>
        <v>8446</v>
      </c>
      <c r="H9" s="120">
        <f>SUM(H11:H37)</f>
        <v>6871</v>
      </c>
      <c r="I9" s="120"/>
      <c r="J9" s="120">
        <f>SUM(J11:J37)</f>
        <v>17176</v>
      </c>
      <c r="K9" s="120">
        <f>SUM(K11:K37)</f>
        <v>9669</v>
      </c>
      <c r="L9" s="120">
        <f>SUM(L11:L37)</f>
        <v>7507</v>
      </c>
      <c r="M9" s="120"/>
      <c r="N9" s="120">
        <f>SUM(N11:N37)</f>
        <v>10638</v>
      </c>
      <c r="O9" s="120">
        <f>SUM(O11:O37)</f>
        <v>6148</v>
      </c>
      <c r="P9" s="120">
        <f>SUM(P11:P37)</f>
        <v>4490</v>
      </c>
      <c r="Q9" s="120"/>
      <c r="R9" s="120">
        <f>SUM(R11:R37)</f>
        <v>12383</v>
      </c>
      <c r="S9" s="120">
        <f>SUM(S11:S37)</f>
        <v>7286</v>
      </c>
      <c r="T9" s="120">
        <f>SUM(T11:T37)</f>
        <v>5097</v>
      </c>
      <c r="U9" s="120"/>
      <c r="V9" s="120">
        <f>SUM(V11:V37)</f>
        <v>7345</v>
      </c>
      <c r="W9" s="120">
        <f>SUM(W11:W37)</f>
        <v>4431</v>
      </c>
      <c r="X9" s="120">
        <f>SUM(X11:X37)</f>
        <v>2914</v>
      </c>
      <c r="Y9" s="120"/>
      <c r="Z9" s="110">
        <f>SUM(Z11:Z37)</f>
        <v>8</v>
      </c>
      <c r="AA9" s="110">
        <f>SUM(AA11:AA37)</f>
        <v>4</v>
      </c>
      <c r="AB9" s="110">
        <f>SUM(AB11:AB37)</f>
        <v>4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121">
        <v>6989</v>
      </c>
      <c r="C11" s="121">
        <v>3694</v>
      </c>
      <c r="D11" s="121">
        <v>3295</v>
      </c>
      <c r="E11" s="121"/>
      <c r="F11" s="121">
        <v>1678</v>
      </c>
      <c r="G11" s="37">
        <v>831</v>
      </c>
      <c r="H11" s="37">
        <v>847</v>
      </c>
      <c r="I11" s="121"/>
      <c r="J11" s="121">
        <v>1932</v>
      </c>
      <c r="K11" s="121">
        <v>1005</v>
      </c>
      <c r="L11" s="37">
        <v>927</v>
      </c>
      <c r="M11" s="121"/>
      <c r="N11" s="121">
        <v>1261</v>
      </c>
      <c r="O11" s="37">
        <v>693</v>
      </c>
      <c r="P11" s="37">
        <v>568</v>
      </c>
      <c r="Q11" s="121"/>
      <c r="R11" s="121">
        <v>1266</v>
      </c>
      <c r="S11" s="37">
        <v>726</v>
      </c>
      <c r="T11" s="37">
        <v>540</v>
      </c>
      <c r="U11" s="121"/>
      <c r="V11" s="37">
        <v>852</v>
      </c>
      <c r="W11" s="37">
        <v>439</v>
      </c>
      <c r="X11" s="37">
        <v>413</v>
      </c>
      <c r="Y11" s="121"/>
      <c r="Z11" s="37">
        <v>0</v>
      </c>
      <c r="AA11" s="37">
        <v>0</v>
      </c>
      <c r="AB11" s="37">
        <v>0</v>
      </c>
    </row>
    <row r="12" spans="1:32" ht="15.95" customHeight="1" x14ac:dyDescent="0.25">
      <c r="A12" s="53" t="s">
        <v>48</v>
      </c>
      <c r="B12" s="121">
        <v>5417</v>
      </c>
      <c r="C12" s="121">
        <v>3037</v>
      </c>
      <c r="D12" s="121">
        <v>2380</v>
      </c>
      <c r="E12" s="121"/>
      <c r="F12" s="121">
        <v>1324</v>
      </c>
      <c r="G12" s="37">
        <v>742</v>
      </c>
      <c r="H12" s="37">
        <v>582</v>
      </c>
      <c r="I12" s="121"/>
      <c r="J12" s="121">
        <v>1406</v>
      </c>
      <c r="K12" s="37">
        <v>760</v>
      </c>
      <c r="L12" s="37">
        <v>646</v>
      </c>
      <c r="M12" s="121"/>
      <c r="N12" s="121">
        <v>985</v>
      </c>
      <c r="O12" s="37">
        <v>542</v>
      </c>
      <c r="P12" s="37">
        <v>443</v>
      </c>
      <c r="Q12" s="121"/>
      <c r="R12" s="121">
        <v>1038</v>
      </c>
      <c r="S12" s="37">
        <v>597</v>
      </c>
      <c r="T12" s="37">
        <v>441</v>
      </c>
      <c r="U12" s="121"/>
      <c r="V12" s="37">
        <v>664</v>
      </c>
      <c r="W12" s="37">
        <v>396</v>
      </c>
      <c r="X12" s="37">
        <v>268</v>
      </c>
      <c r="Y12" s="121"/>
      <c r="Z12" s="37">
        <v>0</v>
      </c>
      <c r="AA12" s="37">
        <v>0</v>
      </c>
      <c r="AB12" s="37">
        <v>0</v>
      </c>
    </row>
    <row r="13" spans="1:32" ht="15.95" customHeight="1" x14ac:dyDescent="0.25">
      <c r="A13" s="53" t="s">
        <v>49</v>
      </c>
      <c r="B13" s="121">
        <v>5173</v>
      </c>
      <c r="C13" s="121">
        <v>2826</v>
      </c>
      <c r="D13" s="121">
        <v>2347</v>
      </c>
      <c r="E13" s="121"/>
      <c r="F13" s="121">
        <v>1327</v>
      </c>
      <c r="G13" s="37">
        <v>736</v>
      </c>
      <c r="H13" s="37">
        <v>591</v>
      </c>
      <c r="I13" s="121"/>
      <c r="J13" s="121">
        <v>1476</v>
      </c>
      <c r="K13" s="37">
        <v>810</v>
      </c>
      <c r="L13" s="37">
        <v>666</v>
      </c>
      <c r="M13" s="121"/>
      <c r="N13" s="37">
        <v>787</v>
      </c>
      <c r="O13" s="37">
        <v>427</v>
      </c>
      <c r="P13" s="37">
        <v>360</v>
      </c>
      <c r="Q13" s="121"/>
      <c r="R13" s="121">
        <v>1009</v>
      </c>
      <c r="S13" s="37">
        <v>536</v>
      </c>
      <c r="T13" s="37">
        <v>473</v>
      </c>
      <c r="U13" s="121"/>
      <c r="V13" s="37">
        <v>574</v>
      </c>
      <c r="W13" s="37">
        <v>317</v>
      </c>
      <c r="X13" s="37">
        <v>257</v>
      </c>
      <c r="Y13" s="121"/>
      <c r="Z13" s="37">
        <v>0</v>
      </c>
      <c r="AA13" s="37">
        <v>0</v>
      </c>
      <c r="AB13" s="37">
        <v>0</v>
      </c>
    </row>
    <row r="14" spans="1:32" ht="15.95" customHeight="1" x14ac:dyDescent="0.25">
      <c r="A14" s="53" t="s">
        <v>50</v>
      </c>
      <c r="B14" s="121">
        <v>4232</v>
      </c>
      <c r="C14" s="121">
        <v>2471</v>
      </c>
      <c r="D14" s="121">
        <v>1761</v>
      </c>
      <c r="E14" s="121"/>
      <c r="F14" s="37">
        <v>759</v>
      </c>
      <c r="G14" s="37">
        <v>428</v>
      </c>
      <c r="H14" s="37">
        <v>331</v>
      </c>
      <c r="I14" s="121"/>
      <c r="J14" s="121">
        <v>1291</v>
      </c>
      <c r="K14" s="37">
        <v>742</v>
      </c>
      <c r="L14" s="37">
        <v>549</v>
      </c>
      <c r="M14" s="121"/>
      <c r="N14" s="37">
        <v>823</v>
      </c>
      <c r="O14" s="37">
        <v>480</v>
      </c>
      <c r="P14" s="37">
        <v>343</v>
      </c>
      <c r="Q14" s="121"/>
      <c r="R14" s="37">
        <v>829</v>
      </c>
      <c r="S14" s="37">
        <v>496</v>
      </c>
      <c r="T14" s="37">
        <v>333</v>
      </c>
      <c r="U14" s="121"/>
      <c r="V14" s="37">
        <v>530</v>
      </c>
      <c r="W14" s="37">
        <v>325</v>
      </c>
      <c r="X14" s="37">
        <v>205</v>
      </c>
      <c r="Y14" s="121"/>
      <c r="Z14" s="37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121">
        <v>344</v>
      </c>
      <c r="C15" s="37">
        <v>207</v>
      </c>
      <c r="D15" s="37">
        <v>137</v>
      </c>
      <c r="E15" s="121"/>
      <c r="F15" s="37">
        <v>89</v>
      </c>
      <c r="G15" s="37">
        <v>48</v>
      </c>
      <c r="H15" s="37">
        <v>41</v>
      </c>
      <c r="I15" s="121"/>
      <c r="J15" s="37">
        <v>107</v>
      </c>
      <c r="K15" s="37">
        <v>73</v>
      </c>
      <c r="L15" s="37">
        <v>34</v>
      </c>
      <c r="M15" s="121"/>
      <c r="N15" s="37">
        <v>25</v>
      </c>
      <c r="O15" s="37">
        <v>15</v>
      </c>
      <c r="P15" s="37">
        <v>10</v>
      </c>
      <c r="Q15" s="121"/>
      <c r="R15" s="37">
        <v>107</v>
      </c>
      <c r="S15" s="37">
        <v>64</v>
      </c>
      <c r="T15" s="37">
        <v>43</v>
      </c>
      <c r="U15" s="121"/>
      <c r="V15" s="37">
        <v>16</v>
      </c>
      <c r="W15" s="37">
        <v>7</v>
      </c>
      <c r="X15" s="37">
        <v>9</v>
      </c>
      <c r="Y15" s="121"/>
      <c r="Z15" s="37">
        <v>0</v>
      </c>
      <c r="AA15" s="37">
        <v>0</v>
      </c>
      <c r="AB15" s="37">
        <v>0</v>
      </c>
    </row>
    <row r="16" spans="1:32" ht="15.95" customHeight="1" x14ac:dyDescent="0.25">
      <c r="A16" s="53" t="s">
        <v>52</v>
      </c>
      <c r="B16" s="121">
        <v>1454</v>
      </c>
      <c r="C16" s="37">
        <v>880</v>
      </c>
      <c r="D16" s="37">
        <v>574</v>
      </c>
      <c r="E16" s="121"/>
      <c r="F16" s="37">
        <v>361</v>
      </c>
      <c r="G16" s="37">
        <v>207</v>
      </c>
      <c r="H16" s="37">
        <v>154</v>
      </c>
      <c r="I16" s="37"/>
      <c r="J16" s="37">
        <v>411</v>
      </c>
      <c r="K16" s="37">
        <v>229</v>
      </c>
      <c r="L16" s="37">
        <v>182</v>
      </c>
      <c r="M16" s="37"/>
      <c r="N16" s="37">
        <v>183</v>
      </c>
      <c r="O16" s="37">
        <v>127</v>
      </c>
      <c r="P16" s="37">
        <v>56</v>
      </c>
      <c r="Q16" s="37"/>
      <c r="R16" s="37">
        <v>382</v>
      </c>
      <c r="S16" s="37">
        <v>238</v>
      </c>
      <c r="T16" s="37">
        <v>144</v>
      </c>
      <c r="U16" s="37"/>
      <c r="V16" s="37">
        <v>117</v>
      </c>
      <c r="W16" s="37">
        <v>79</v>
      </c>
      <c r="X16" s="37">
        <v>38</v>
      </c>
      <c r="Y16" s="121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37">
        <v>221</v>
      </c>
      <c r="C17" s="37">
        <v>139</v>
      </c>
      <c r="D17" s="37">
        <v>82</v>
      </c>
      <c r="E17" s="37"/>
      <c r="F17" s="37">
        <v>55</v>
      </c>
      <c r="G17" s="37">
        <v>26</v>
      </c>
      <c r="H17" s="37">
        <v>29</v>
      </c>
      <c r="I17" s="37"/>
      <c r="J17" s="37">
        <v>50</v>
      </c>
      <c r="K17" s="37">
        <v>34</v>
      </c>
      <c r="L17" s="37">
        <v>16</v>
      </c>
      <c r="M17" s="37"/>
      <c r="N17" s="37">
        <v>25</v>
      </c>
      <c r="O17" s="37">
        <v>18</v>
      </c>
      <c r="P17" s="37">
        <v>7</v>
      </c>
      <c r="Q17" s="37"/>
      <c r="R17" s="37">
        <v>56</v>
      </c>
      <c r="S17" s="37">
        <v>38</v>
      </c>
      <c r="T17" s="37">
        <v>18</v>
      </c>
      <c r="U17" s="37"/>
      <c r="V17" s="37">
        <v>35</v>
      </c>
      <c r="W17" s="37">
        <v>23</v>
      </c>
      <c r="X17" s="37">
        <v>12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121">
        <v>7699</v>
      </c>
      <c r="C18" s="121">
        <v>4347</v>
      </c>
      <c r="D18" s="121">
        <v>3352</v>
      </c>
      <c r="E18" s="121"/>
      <c r="F18" s="121">
        <v>2199</v>
      </c>
      <c r="G18" s="121">
        <v>1185</v>
      </c>
      <c r="H18" s="121">
        <v>1014</v>
      </c>
      <c r="I18" s="121"/>
      <c r="J18" s="121">
        <v>2174</v>
      </c>
      <c r="K18" s="121">
        <v>1231</v>
      </c>
      <c r="L18" s="37">
        <v>943</v>
      </c>
      <c r="M18" s="121"/>
      <c r="N18" s="121">
        <v>1247</v>
      </c>
      <c r="O18" s="37">
        <v>694</v>
      </c>
      <c r="P18" s="37">
        <v>553</v>
      </c>
      <c r="Q18" s="121"/>
      <c r="R18" s="121">
        <v>1250</v>
      </c>
      <c r="S18" s="37">
        <v>748</v>
      </c>
      <c r="T18" s="37">
        <v>502</v>
      </c>
      <c r="U18" s="121"/>
      <c r="V18" s="37">
        <v>829</v>
      </c>
      <c r="W18" s="37">
        <v>489</v>
      </c>
      <c r="X18" s="37">
        <v>340</v>
      </c>
      <c r="Y18" s="121"/>
      <c r="Z18" s="37">
        <v>0</v>
      </c>
      <c r="AA18" s="37">
        <v>0</v>
      </c>
      <c r="AB18" s="37">
        <v>0</v>
      </c>
    </row>
    <row r="19" spans="1:28" ht="15.95" customHeight="1" x14ac:dyDescent="0.25">
      <c r="A19" s="53" t="s">
        <v>55</v>
      </c>
      <c r="B19" s="121">
        <v>2967</v>
      </c>
      <c r="C19" s="121">
        <v>1734</v>
      </c>
      <c r="D19" s="121">
        <v>1233</v>
      </c>
      <c r="E19" s="121"/>
      <c r="F19" s="37">
        <v>740</v>
      </c>
      <c r="G19" s="37">
        <v>398</v>
      </c>
      <c r="H19" s="37">
        <v>342</v>
      </c>
      <c r="I19" s="37"/>
      <c r="J19" s="37">
        <v>772</v>
      </c>
      <c r="K19" s="37">
        <v>427</v>
      </c>
      <c r="L19" s="37">
        <v>345</v>
      </c>
      <c r="M19" s="37"/>
      <c r="N19" s="37">
        <v>562</v>
      </c>
      <c r="O19" s="37">
        <v>334</v>
      </c>
      <c r="P19" s="37">
        <v>228</v>
      </c>
      <c r="Q19" s="37"/>
      <c r="R19" s="37">
        <v>522</v>
      </c>
      <c r="S19" s="37">
        <v>338</v>
      </c>
      <c r="T19" s="37">
        <v>184</v>
      </c>
      <c r="U19" s="121"/>
      <c r="V19" s="37">
        <v>371</v>
      </c>
      <c r="W19" s="37">
        <v>237</v>
      </c>
      <c r="X19" s="37">
        <v>134</v>
      </c>
      <c r="Y19" s="121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121">
        <v>1777</v>
      </c>
      <c r="C20" s="121">
        <v>1039</v>
      </c>
      <c r="D20" s="37">
        <v>738</v>
      </c>
      <c r="E20" s="121"/>
      <c r="F20" s="37">
        <v>410</v>
      </c>
      <c r="G20" s="37">
        <v>229</v>
      </c>
      <c r="H20" s="37">
        <v>181</v>
      </c>
      <c r="I20" s="37"/>
      <c r="J20" s="37">
        <v>504</v>
      </c>
      <c r="K20" s="37">
        <v>279</v>
      </c>
      <c r="L20" s="37">
        <v>225</v>
      </c>
      <c r="M20" s="37"/>
      <c r="N20" s="37">
        <v>265</v>
      </c>
      <c r="O20" s="37">
        <v>162</v>
      </c>
      <c r="P20" s="37">
        <v>103</v>
      </c>
      <c r="Q20" s="37"/>
      <c r="R20" s="37">
        <v>419</v>
      </c>
      <c r="S20" s="37">
        <v>250</v>
      </c>
      <c r="T20" s="37">
        <v>169</v>
      </c>
      <c r="U20" s="121"/>
      <c r="V20" s="37">
        <v>179</v>
      </c>
      <c r="W20" s="37">
        <v>119</v>
      </c>
      <c r="X20" s="37">
        <v>60</v>
      </c>
      <c r="Y20" s="121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121">
        <v>1402</v>
      </c>
      <c r="C21" s="37">
        <v>801</v>
      </c>
      <c r="D21" s="37">
        <v>601</v>
      </c>
      <c r="E21" s="37"/>
      <c r="F21" s="37">
        <v>309</v>
      </c>
      <c r="G21" s="37">
        <v>181</v>
      </c>
      <c r="H21" s="37">
        <v>128</v>
      </c>
      <c r="I21" s="37"/>
      <c r="J21" s="37">
        <v>348</v>
      </c>
      <c r="K21" s="37">
        <v>186</v>
      </c>
      <c r="L21" s="37">
        <v>162</v>
      </c>
      <c r="M21" s="37"/>
      <c r="N21" s="37">
        <v>244</v>
      </c>
      <c r="O21" s="37">
        <v>137</v>
      </c>
      <c r="P21" s="37">
        <v>107</v>
      </c>
      <c r="Q21" s="37"/>
      <c r="R21" s="37">
        <v>270</v>
      </c>
      <c r="S21" s="37">
        <v>151</v>
      </c>
      <c r="T21" s="37">
        <v>119</v>
      </c>
      <c r="U21" s="121"/>
      <c r="V21" s="37">
        <v>231</v>
      </c>
      <c r="W21" s="37">
        <v>146</v>
      </c>
      <c r="X21" s="37">
        <v>85</v>
      </c>
      <c r="Y21" s="121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121">
        <v>5646</v>
      </c>
      <c r="C22" s="121">
        <v>3208</v>
      </c>
      <c r="D22" s="121">
        <v>2438</v>
      </c>
      <c r="E22" s="121"/>
      <c r="F22" s="121">
        <v>1447</v>
      </c>
      <c r="G22" s="121">
        <v>790</v>
      </c>
      <c r="H22" s="37">
        <v>657</v>
      </c>
      <c r="I22" s="121"/>
      <c r="J22" s="121">
        <v>1540</v>
      </c>
      <c r="K22" s="121">
        <v>871</v>
      </c>
      <c r="L22" s="121">
        <v>669</v>
      </c>
      <c r="M22" s="121"/>
      <c r="N22" s="121">
        <v>962</v>
      </c>
      <c r="O22" s="37">
        <v>561</v>
      </c>
      <c r="P22" s="37">
        <v>401</v>
      </c>
      <c r="Q22" s="121"/>
      <c r="R22" s="121">
        <v>1128</v>
      </c>
      <c r="S22" s="37">
        <v>646</v>
      </c>
      <c r="T22" s="37">
        <v>482</v>
      </c>
      <c r="U22" s="121"/>
      <c r="V22" s="37">
        <v>569</v>
      </c>
      <c r="W22" s="37">
        <v>340</v>
      </c>
      <c r="X22" s="37">
        <v>229</v>
      </c>
      <c r="Y22" s="121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121">
        <v>1195</v>
      </c>
      <c r="C23" s="37">
        <v>712</v>
      </c>
      <c r="D23" s="37">
        <v>483</v>
      </c>
      <c r="E23" s="37"/>
      <c r="F23" s="37">
        <v>267</v>
      </c>
      <c r="G23" s="37">
        <v>160</v>
      </c>
      <c r="H23" s="37">
        <v>107</v>
      </c>
      <c r="I23" s="37"/>
      <c r="J23" s="37">
        <v>299</v>
      </c>
      <c r="K23" s="37">
        <v>154</v>
      </c>
      <c r="L23" s="37">
        <v>145</v>
      </c>
      <c r="M23" s="37"/>
      <c r="N23" s="37">
        <v>152</v>
      </c>
      <c r="O23" s="37">
        <v>100</v>
      </c>
      <c r="P23" s="37">
        <v>52</v>
      </c>
      <c r="Q23" s="37"/>
      <c r="R23" s="37">
        <v>269</v>
      </c>
      <c r="S23" s="37">
        <v>164</v>
      </c>
      <c r="T23" s="37">
        <v>105</v>
      </c>
      <c r="U23" s="37"/>
      <c r="V23" s="37">
        <v>208</v>
      </c>
      <c r="W23" s="37">
        <v>134</v>
      </c>
      <c r="X23" s="37">
        <v>74</v>
      </c>
      <c r="Y23" s="121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121">
        <v>4845</v>
      </c>
      <c r="C24" s="121">
        <v>2873</v>
      </c>
      <c r="D24" s="121">
        <v>1972</v>
      </c>
      <c r="E24" s="121"/>
      <c r="F24" s="121">
        <v>1212</v>
      </c>
      <c r="G24" s="37">
        <v>682</v>
      </c>
      <c r="H24" s="37">
        <v>530</v>
      </c>
      <c r="I24" s="121"/>
      <c r="J24" s="121">
        <v>1191</v>
      </c>
      <c r="K24" s="37">
        <v>698</v>
      </c>
      <c r="L24" s="37">
        <v>493</v>
      </c>
      <c r="M24" s="121"/>
      <c r="N24" s="121">
        <v>878</v>
      </c>
      <c r="O24" s="37">
        <v>516</v>
      </c>
      <c r="P24" s="37">
        <v>362</v>
      </c>
      <c r="Q24" s="121"/>
      <c r="R24" s="37">
        <v>994</v>
      </c>
      <c r="S24" s="37">
        <v>609</v>
      </c>
      <c r="T24" s="37">
        <v>385</v>
      </c>
      <c r="U24" s="37"/>
      <c r="V24" s="37">
        <v>570</v>
      </c>
      <c r="W24" s="37">
        <v>368</v>
      </c>
      <c r="X24" s="37">
        <v>202</v>
      </c>
      <c r="Y24" s="121"/>
      <c r="Z24" s="37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37">
        <v>947</v>
      </c>
      <c r="C25" s="37">
        <v>538</v>
      </c>
      <c r="D25" s="37">
        <v>409</v>
      </c>
      <c r="E25" s="121"/>
      <c r="F25" s="37">
        <v>245</v>
      </c>
      <c r="G25" s="37">
        <v>141</v>
      </c>
      <c r="H25" s="37">
        <v>104</v>
      </c>
      <c r="I25" s="37"/>
      <c r="J25" s="37">
        <v>278</v>
      </c>
      <c r="K25" s="37">
        <v>160</v>
      </c>
      <c r="L25" s="37">
        <v>118</v>
      </c>
      <c r="M25" s="37"/>
      <c r="N25" s="37">
        <v>176</v>
      </c>
      <c r="O25" s="37">
        <v>97</v>
      </c>
      <c r="P25" s="37">
        <v>79</v>
      </c>
      <c r="Q25" s="37"/>
      <c r="R25" s="37">
        <v>186</v>
      </c>
      <c r="S25" s="37">
        <v>99</v>
      </c>
      <c r="T25" s="37">
        <v>87</v>
      </c>
      <c r="U25" s="37"/>
      <c r="V25" s="37">
        <v>62</v>
      </c>
      <c r="W25" s="37">
        <v>41</v>
      </c>
      <c r="X25" s="37">
        <v>21</v>
      </c>
      <c r="Y25" s="121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121">
        <v>1871</v>
      </c>
      <c r="C26" s="121">
        <v>1126</v>
      </c>
      <c r="D26" s="37">
        <v>745</v>
      </c>
      <c r="E26" s="121"/>
      <c r="F26" s="37">
        <v>453</v>
      </c>
      <c r="G26" s="37">
        <v>260</v>
      </c>
      <c r="H26" s="37">
        <v>193</v>
      </c>
      <c r="I26" s="37"/>
      <c r="J26" s="37">
        <v>483</v>
      </c>
      <c r="K26" s="37">
        <v>290</v>
      </c>
      <c r="L26" s="37">
        <v>193</v>
      </c>
      <c r="M26" s="37"/>
      <c r="N26" s="37">
        <v>401</v>
      </c>
      <c r="O26" s="37">
        <v>244</v>
      </c>
      <c r="P26" s="37">
        <v>157</v>
      </c>
      <c r="Q26" s="37"/>
      <c r="R26" s="37">
        <v>272</v>
      </c>
      <c r="S26" s="37">
        <v>179</v>
      </c>
      <c r="T26" s="37">
        <v>93</v>
      </c>
      <c r="U26" s="37"/>
      <c r="V26" s="37">
        <v>254</v>
      </c>
      <c r="W26" s="37">
        <v>149</v>
      </c>
      <c r="X26" s="37">
        <v>105</v>
      </c>
      <c r="Y26" s="121"/>
      <c r="Z26" s="37">
        <v>8</v>
      </c>
      <c r="AA26" s="37">
        <v>4</v>
      </c>
      <c r="AB26" s="37">
        <v>4</v>
      </c>
    </row>
    <row r="27" spans="1:28" ht="15.95" customHeight="1" x14ac:dyDescent="0.25">
      <c r="A27" s="53" t="s">
        <v>63</v>
      </c>
      <c r="B27" s="37">
        <v>379</v>
      </c>
      <c r="C27" s="37">
        <v>253</v>
      </c>
      <c r="D27" s="37">
        <v>126</v>
      </c>
      <c r="E27" s="37"/>
      <c r="F27" s="37">
        <v>81</v>
      </c>
      <c r="G27" s="37">
        <v>53</v>
      </c>
      <c r="H27" s="37">
        <v>28</v>
      </c>
      <c r="I27" s="37"/>
      <c r="J27" s="37">
        <v>98</v>
      </c>
      <c r="K27" s="37">
        <v>68</v>
      </c>
      <c r="L27" s="37">
        <v>30</v>
      </c>
      <c r="M27" s="37"/>
      <c r="N27" s="37">
        <v>57</v>
      </c>
      <c r="O27" s="37">
        <v>36</v>
      </c>
      <c r="P27" s="37">
        <v>21</v>
      </c>
      <c r="Q27" s="37"/>
      <c r="R27" s="37">
        <v>101</v>
      </c>
      <c r="S27" s="37">
        <v>65</v>
      </c>
      <c r="T27" s="37">
        <v>36</v>
      </c>
      <c r="U27" s="37"/>
      <c r="V27" s="37">
        <v>42</v>
      </c>
      <c r="W27" s="37">
        <v>31</v>
      </c>
      <c r="X27" s="37">
        <v>11</v>
      </c>
      <c r="Y27" s="121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37">
        <v>373</v>
      </c>
      <c r="C28" s="37">
        <v>245</v>
      </c>
      <c r="D28" s="37">
        <v>128</v>
      </c>
      <c r="E28" s="37"/>
      <c r="F28" s="37">
        <v>78</v>
      </c>
      <c r="G28" s="37">
        <v>52</v>
      </c>
      <c r="H28" s="37">
        <v>26</v>
      </c>
      <c r="I28" s="37"/>
      <c r="J28" s="37">
        <v>95</v>
      </c>
      <c r="K28" s="37">
        <v>68</v>
      </c>
      <c r="L28" s="37">
        <v>27</v>
      </c>
      <c r="M28" s="37"/>
      <c r="N28" s="37">
        <v>106</v>
      </c>
      <c r="O28" s="37">
        <v>70</v>
      </c>
      <c r="P28" s="37">
        <v>36</v>
      </c>
      <c r="Q28" s="37"/>
      <c r="R28" s="37">
        <v>67</v>
      </c>
      <c r="S28" s="37">
        <v>40</v>
      </c>
      <c r="T28" s="37">
        <v>27</v>
      </c>
      <c r="U28" s="37"/>
      <c r="V28" s="37">
        <v>27</v>
      </c>
      <c r="W28" s="37">
        <v>15</v>
      </c>
      <c r="X28" s="37">
        <v>12</v>
      </c>
      <c r="Y28" s="121"/>
      <c r="Z28" s="37">
        <v>0</v>
      </c>
      <c r="AA28" s="37">
        <v>0</v>
      </c>
      <c r="AB28" s="37">
        <v>0</v>
      </c>
    </row>
    <row r="29" spans="1:28" ht="15.95" customHeight="1" x14ac:dyDescent="0.25">
      <c r="A29" s="53" t="s">
        <v>65</v>
      </c>
      <c r="B29" s="37">
        <v>785</v>
      </c>
      <c r="C29" s="37">
        <v>474</v>
      </c>
      <c r="D29" s="37">
        <v>311</v>
      </c>
      <c r="E29" s="37"/>
      <c r="F29" s="37">
        <v>198</v>
      </c>
      <c r="G29" s="37">
        <v>109</v>
      </c>
      <c r="H29" s="37">
        <v>89</v>
      </c>
      <c r="I29" s="37"/>
      <c r="J29" s="37">
        <v>235</v>
      </c>
      <c r="K29" s="37">
        <v>138</v>
      </c>
      <c r="L29" s="37">
        <v>97</v>
      </c>
      <c r="M29" s="37"/>
      <c r="N29" s="37">
        <v>112</v>
      </c>
      <c r="O29" s="37">
        <v>71</v>
      </c>
      <c r="P29" s="37">
        <v>41</v>
      </c>
      <c r="Q29" s="37"/>
      <c r="R29" s="37">
        <v>165</v>
      </c>
      <c r="S29" s="37">
        <v>103</v>
      </c>
      <c r="T29" s="37">
        <v>62</v>
      </c>
      <c r="U29" s="37"/>
      <c r="V29" s="37">
        <v>75</v>
      </c>
      <c r="W29" s="37">
        <v>53</v>
      </c>
      <c r="X29" s="37">
        <v>22</v>
      </c>
      <c r="Y29" s="121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121">
        <v>2006</v>
      </c>
      <c r="C30" s="121">
        <v>1178</v>
      </c>
      <c r="D30" s="121">
        <v>828</v>
      </c>
      <c r="E30" s="121"/>
      <c r="F30" s="37">
        <v>386</v>
      </c>
      <c r="G30" s="37">
        <v>228</v>
      </c>
      <c r="H30" s="37">
        <v>158</v>
      </c>
      <c r="I30" s="37"/>
      <c r="J30" s="37">
        <v>515</v>
      </c>
      <c r="K30" s="37">
        <v>306</v>
      </c>
      <c r="L30" s="37">
        <v>209</v>
      </c>
      <c r="M30" s="37"/>
      <c r="N30" s="37">
        <v>311</v>
      </c>
      <c r="O30" s="37">
        <v>171</v>
      </c>
      <c r="P30" s="37">
        <v>140</v>
      </c>
      <c r="Q30" s="37"/>
      <c r="R30" s="37">
        <v>470</v>
      </c>
      <c r="S30" s="37">
        <v>263</v>
      </c>
      <c r="T30" s="37">
        <v>207</v>
      </c>
      <c r="U30" s="37"/>
      <c r="V30" s="37">
        <v>324</v>
      </c>
      <c r="W30" s="37">
        <v>210</v>
      </c>
      <c r="X30" s="37">
        <v>114</v>
      </c>
      <c r="Y30" s="121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37">
        <v>779</v>
      </c>
      <c r="C31" s="37">
        <v>488</v>
      </c>
      <c r="D31" s="121">
        <v>291</v>
      </c>
      <c r="E31" s="121"/>
      <c r="F31" s="37">
        <v>184</v>
      </c>
      <c r="G31" s="37">
        <v>108</v>
      </c>
      <c r="H31" s="37">
        <v>76</v>
      </c>
      <c r="I31" s="37"/>
      <c r="J31" s="37">
        <v>171</v>
      </c>
      <c r="K31" s="37">
        <v>105</v>
      </c>
      <c r="L31" s="37">
        <v>66</v>
      </c>
      <c r="M31" s="37"/>
      <c r="N31" s="37">
        <v>89</v>
      </c>
      <c r="O31" s="37">
        <v>56</v>
      </c>
      <c r="P31" s="37">
        <v>33</v>
      </c>
      <c r="Q31" s="37"/>
      <c r="R31" s="37">
        <v>226</v>
      </c>
      <c r="S31" s="37">
        <v>139</v>
      </c>
      <c r="T31" s="37">
        <v>87</v>
      </c>
      <c r="U31" s="37"/>
      <c r="V31" s="37">
        <v>109</v>
      </c>
      <c r="W31" s="37">
        <v>80</v>
      </c>
      <c r="X31" s="37">
        <v>29</v>
      </c>
      <c r="Y31" s="121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37">
        <v>251</v>
      </c>
      <c r="C32" s="37">
        <v>138</v>
      </c>
      <c r="D32" s="37">
        <v>113</v>
      </c>
      <c r="E32" s="37"/>
      <c r="F32" s="37">
        <v>53</v>
      </c>
      <c r="G32" s="37">
        <v>24</v>
      </c>
      <c r="H32" s="37">
        <v>29</v>
      </c>
      <c r="I32" s="37"/>
      <c r="J32" s="37">
        <v>65</v>
      </c>
      <c r="K32" s="37">
        <v>37</v>
      </c>
      <c r="L32" s="37">
        <v>28</v>
      </c>
      <c r="M32" s="37"/>
      <c r="N32" s="37">
        <v>23</v>
      </c>
      <c r="O32" s="37">
        <v>18</v>
      </c>
      <c r="P32" s="37">
        <v>5</v>
      </c>
      <c r="Q32" s="37"/>
      <c r="R32" s="37">
        <v>69</v>
      </c>
      <c r="S32" s="37">
        <v>37</v>
      </c>
      <c r="T32" s="37">
        <v>32</v>
      </c>
      <c r="U32" s="37"/>
      <c r="V32" s="37">
        <v>41</v>
      </c>
      <c r="W32" s="37">
        <v>22</v>
      </c>
      <c r="X32" s="37">
        <v>19</v>
      </c>
      <c r="Y32" s="121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121">
        <v>1031</v>
      </c>
      <c r="C33" s="37">
        <v>627</v>
      </c>
      <c r="D33" s="37">
        <v>404</v>
      </c>
      <c r="E33" s="37"/>
      <c r="F33" s="37">
        <v>205</v>
      </c>
      <c r="G33" s="37">
        <v>124</v>
      </c>
      <c r="H33" s="37">
        <v>81</v>
      </c>
      <c r="I33" s="37"/>
      <c r="J33" s="37">
        <v>267</v>
      </c>
      <c r="K33" s="37">
        <v>164</v>
      </c>
      <c r="L33" s="37">
        <v>103</v>
      </c>
      <c r="M33" s="37"/>
      <c r="N33" s="37">
        <v>167</v>
      </c>
      <c r="O33" s="37">
        <v>102</v>
      </c>
      <c r="P33" s="37">
        <v>65</v>
      </c>
      <c r="Q33" s="37"/>
      <c r="R33" s="37">
        <v>282</v>
      </c>
      <c r="S33" s="37">
        <v>171</v>
      </c>
      <c r="T33" s="37">
        <v>111</v>
      </c>
      <c r="U33" s="37"/>
      <c r="V33" s="37">
        <v>110</v>
      </c>
      <c r="W33" s="37">
        <v>66</v>
      </c>
      <c r="X33" s="37">
        <v>44</v>
      </c>
      <c r="Y33" s="121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77</v>
      </c>
      <c r="C34" s="37">
        <v>52</v>
      </c>
      <c r="D34" s="37">
        <v>25</v>
      </c>
      <c r="E34" s="37"/>
      <c r="F34" s="37">
        <v>19</v>
      </c>
      <c r="G34" s="37">
        <v>12</v>
      </c>
      <c r="H34" s="37">
        <v>7</v>
      </c>
      <c r="I34" s="37"/>
      <c r="J34" s="37">
        <v>30</v>
      </c>
      <c r="K34" s="37">
        <v>22</v>
      </c>
      <c r="L34" s="37">
        <v>8</v>
      </c>
      <c r="M34" s="37"/>
      <c r="N34" s="37">
        <v>9</v>
      </c>
      <c r="O34" s="37">
        <v>6</v>
      </c>
      <c r="P34" s="37">
        <v>3</v>
      </c>
      <c r="Q34" s="37"/>
      <c r="R34" s="37">
        <v>16</v>
      </c>
      <c r="S34" s="37">
        <v>10</v>
      </c>
      <c r="T34" s="37">
        <v>6</v>
      </c>
      <c r="U34" s="37"/>
      <c r="V34" s="37">
        <v>3</v>
      </c>
      <c r="W34" s="37">
        <v>2</v>
      </c>
      <c r="X34" s="37">
        <v>1</v>
      </c>
      <c r="Y34" s="37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121">
        <v>1796</v>
      </c>
      <c r="C35" s="121">
        <v>1066</v>
      </c>
      <c r="D35" s="37">
        <v>730</v>
      </c>
      <c r="E35" s="121"/>
      <c r="F35" s="37">
        <v>422</v>
      </c>
      <c r="G35" s="37">
        <v>248</v>
      </c>
      <c r="H35" s="37">
        <v>174</v>
      </c>
      <c r="I35" s="37"/>
      <c r="J35" s="37">
        <v>522</v>
      </c>
      <c r="K35" s="37">
        <v>295</v>
      </c>
      <c r="L35" s="37">
        <v>227</v>
      </c>
      <c r="M35" s="37"/>
      <c r="N35" s="37">
        <v>297</v>
      </c>
      <c r="O35" s="37">
        <v>174</v>
      </c>
      <c r="P35" s="37">
        <v>123</v>
      </c>
      <c r="Q35" s="37"/>
      <c r="R35" s="37">
        <v>370</v>
      </c>
      <c r="S35" s="37">
        <v>222</v>
      </c>
      <c r="T35" s="37">
        <v>148</v>
      </c>
      <c r="U35" s="37"/>
      <c r="V35" s="37">
        <v>185</v>
      </c>
      <c r="W35" s="37">
        <v>127</v>
      </c>
      <c r="X35" s="37">
        <v>58</v>
      </c>
      <c r="Y35" s="121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121">
        <v>2670</v>
      </c>
      <c r="C36" s="121">
        <v>1534</v>
      </c>
      <c r="D36" s="121">
        <v>1136</v>
      </c>
      <c r="E36" s="121"/>
      <c r="F36" s="121">
        <v>679</v>
      </c>
      <c r="G36" s="37">
        <v>383</v>
      </c>
      <c r="H36" s="37">
        <v>296</v>
      </c>
      <c r="I36" s="37"/>
      <c r="J36" s="37">
        <v>770</v>
      </c>
      <c r="K36" s="37">
        <v>434</v>
      </c>
      <c r="L36" s="37">
        <v>336</v>
      </c>
      <c r="M36" s="37"/>
      <c r="N36" s="37">
        <v>397</v>
      </c>
      <c r="O36" s="37">
        <v>244</v>
      </c>
      <c r="P36" s="37">
        <v>153</v>
      </c>
      <c r="Q36" s="37"/>
      <c r="R36" s="37">
        <v>506</v>
      </c>
      <c r="S36" s="37">
        <v>284</v>
      </c>
      <c r="T36" s="37">
        <v>222</v>
      </c>
      <c r="U36" s="37"/>
      <c r="V36" s="37">
        <v>318</v>
      </c>
      <c r="W36" s="37">
        <v>189</v>
      </c>
      <c r="X36" s="37">
        <v>129</v>
      </c>
      <c r="Y36" s="121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37">
        <v>541</v>
      </c>
      <c r="C37" s="37">
        <v>297</v>
      </c>
      <c r="D37" s="37">
        <v>244</v>
      </c>
      <c r="E37" s="37"/>
      <c r="F37" s="37">
        <v>137</v>
      </c>
      <c r="G37" s="37">
        <v>61</v>
      </c>
      <c r="H37" s="37">
        <v>76</v>
      </c>
      <c r="I37" s="37"/>
      <c r="J37" s="37">
        <v>146</v>
      </c>
      <c r="K37" s="37">
        <v>83</v>
      </c>
      <c r="L37" s="37">
        <v>63</v>
      </c>
      <c r="M37" s="37"/>
      <c r="N37" s="37">
        <v>94</v>
      </c>
      <c r="O37" s="37">
        <v>53</v>
      </c>
      <c r="P37" s="37">
        <v>41</v>
      </c>
      <c r="Q37" s="37"/>
      <c r="R37" s="37">
        <v>114</v>
      </c>
      <c r="S37" s="37">
        <v>73</v>
      </c>
      <c r="T37" s="37">
        <v>41</v>
      </c>
      <c r="U37" s="37"/>
      <c r="V37" s="37">
        <v>50</v>
      </c>
      <c r="W37" s="37">
        <v>27</v>
      </c>
      <c r="X37" s="37">
        <v>23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38:AB38"/>
    <mergeCell ref="A39:AB39"/>
    <mergeCell ref="A5:AB5"/>
    <mergeCell ref="A7:A8"/>
    <mergeCell ref="B7:D7"/>
    <mergeCell ref="F7:H7"/>
    <mergeCell ref="J7:L7"/>
    <mergeCell ref="N7:P7"/>
    <mergeCell ref="R7:T7"/>
    <mergeCell ref="V7:X7"/>
    <mergeCell ref="Z7:AB7"/>
    <mergeCell ref="AC2:AD3"/>
    <mergeCell ref="A3:AB3"/>
    <mergeCell ref="A4:AB4"/>
    <mergeCell ref="A1:AB1"/>
    <mergeCell ref="A2:AB2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231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109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+'C56'!B9/'C53'!B9*100</f>
        <v>25.567747393079664</v>
      </c>
      <c r="C9" s="191">
        <f>+'C56'!C9/'C53'!C9*100</f>
        <v>29.014909005878131</v>
      </c>
      <c r="D9" s="191">
        <f>+'C56'!D9/'C53'!D9*100</f>
        <v>22.05965617691708</v>
      </c>
      <c r="E9" s="191"/>
      <c r="F9" s="191">
        <f>+'C56'!F9/'C53'!F9*100</f>
        <v>27.741655045007519</v>
      </c>
      <c r="G9" s="191">
        <f>+'C56'!G9/'C53'!G9*100</f>
        <v>30.325661556138023</v>
      </c>
      <c r="H9" s="191">
        <f>+'C56'!H9/'C53'!H9*100</f>
        <v>25.111468459907904</v>
      </c>
      <c r="I9" s="191"/>
      <c r="J9" s="191">
        <f>+'C56'!J9/'C53'!J9*100</f>
        <v>31.291104188300451</v>
      </c>
      <c r="K9" s="191">
        <f>+'C56'!K9/'C53'!K9*100</f>
        <v>34.359120144984182</v>
      </c>
      <c r="L9" s="191">
        <f>+'C56'!L9/'C53'!L9*100</f>
        <v>28.063551401869159</v>
      </c>
      <c r="M9" s="191"/>
      <c r="N9" s="191">
        <f>+'C56'!N9/'C53'!N9*100</f>
        <v>21.302414994593295</v>
      </c>
      <c r="O9" s="191">
        <f>+'C56'!O9/'C53'!O9*100</f>
        <v>24.517466900622111</v>
      </c>
      <c r="P9" s="191">
        <f>+'C56'!P9/'C53'!P9*100</f>
        <v>18.059689485962512</v>
      </c>
      <c r="Q9" s="191"/>
      <c r="R9" s="191">
        <f>+'C56'!R9/'C53'!R9*100</f>
        <v>28.787632221318145</v>
      </c>
      <c r="S9" s="191">
        <f>+'C56'!S9/'C53'!S9*100</f>
        <v>33.71743255125179</v>
      </c>
      <c r="T9" s="191">
        <f>+'C56'!T9/'C53'!T9*100</f>
        <v>23.811081005325612</v>
      </c>
      <c r="U9" s="191"/>
      <c r="V9" s="191">
        <f>+'C56'!V9/'C53'!V9*100</f>
        <v>17.26285606844035</v>
      </c>
      <c r="W9" s="191">
        <f>+'C56'!W9/'C53'!W9*100</f>
        <v>20.896015090780477</v>
      </c>
      <c r="X9" s="191">
        <f>+'C56'!X9/'C53'!X9*100</f>
        <v>13.6531883990067</v>
      </c>
      <c r="Y9" s="191"/>
      <c r="Z9" s="191">
        <f>+'C56'!Z9/'C53'!Z9*100</f>
        <v>2.8673835125448028</v>
      </c>
      <c r="AA9" s="191">
        <f>+'C56'!AA9/'C53'!AA9*100</f>
        <v>2.9197080291970803</v>
      </c>
      <c r="AB9" s="191">
        <f>+'C56'!AB9/'C53'!AB9*100</f>
        <v>2.8169014084507045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+'C56'!B11/'C53'!B11*100</f>
        <v>42.452772884650429</v>
      </c>
      <c r="C11" s="99">
        <f>+'C56'!C11/'C53'!C11*100</f>
        <v>44.060114503816791</v>
      </c>
      <c r="D11" s="99">
        <f>+'C56'!D11/'C53'!D11*100</f>
        <v>40.784750587944053</v>
      </c>
      <c r="E11" s="99"/>
      <c r="F11" s="99">
        <f>+'C56'!F11/'C53'!F11*100</f>
        <v>45.290148448043183</v>
      </c>
      <c r="G11" s="99">
        <f>+'C56'!G11/'C53'!G11*100</f>
        <v>44.202127659574472</v>
      </c>
      <c r="H11" s="99">
        <f>+'C56'!H11/'C53'!H11*100</f>
        <v>46.410958904109592</v>
      </c>
      <c r="I11" s="99"/>
      <c r="J11" s="99">
        <f>+'C56'!J11/'C53'!J11*100</f>
        <v>52.442996742671014</v>
      </c>
      <c r="K11" s="99">
        <f>+'C56'!K11/'C53'!K11*100</f>
        <v>53.6</v>
      </c>
      <c r="L11" s="99">
        <f>+'C56'!L11/'C53'!L11*100</f>
        <v>51.243781094527364</v>
      </c>
      <c r="M11" s="99"/>
      <c r="N11" s="99">
        <f>+'C56'!N11/'C53'!N11*100</f>
        <v>39.222395023328147</v>
      </c>
      <c r="O11" s="99">
        <f>+'C56'!O11/'C53'!O11*100</f>
        <v>42.489270386266092</v>
      </c>
      <c r="P11" s="99">
        <f>+'C56'!P11/'C53'!P11*100</f>
        <v>35.858585858585855</v>
      </c>
      <c r="Q11" s="99"/>
      <c r="R11" s="99">
        <f>+'C56'!R11/'C53'!R11*100</f>
        <v>44.312215610780534</v>
      </c>
      <c r="S11" s="99">
        <f>+'C56'!S11/'C53'!S11*100</f>
        <v>48.4</v>
      </c>
      <c r="T11" s="99">
        <f>+'C56'!T11/'C53'!T11*100</f>
        <v>39.793662490788506</v>
      </c>
      <c r="U11" s="99"/>
      <c r="V11" s="99">
        <f>+'C56'!V11/'C53'!V11*100</f>
        <v>28.390536487837387</v>
      </c>
      <c r="W11" s="99">
        <f>+'C56'!W11/'C53'!W11*100</f>
        <v>29.305740987983981</v>
      </c>
      <c r="X11" s="99">
        <f>+'C56'!X11/'C53'!X11*100</f>
        <v>27.478376580172988</v>
      </c>
      <c r="Y11" s="99"/>
      <c r="Z11" s="99">
        <f>+'C56'!Z11/'C53'!Z11*100</f>
        <v>0</v>
      </c>
      <c r="AA11" s="99">
        <v>0</v>
      </c>
      <c r="AB11" s="99">
        <f>+'C56'!AB11/'C53'!AB11*100</f>
        <v>0</v>
      </c>
    </row>
    <row r="12" spans="1:31" ht="15.95" customHeight="1" x14ac:dyDescent="0.25">
      <c r="A12" s="53" t="s">
        <v>48</v>
      </c>
      <c r="B12" s="99">
        <f>+'C56'!B12/'C53'!B12*100</f>
        <v>27.030938123752495</v>
      </c>
      <c r="C12" s="99">
        <f>+'C56'!C12/'C53'!C12*100</f>
        <v>29.45398118514208</v>
      </c>
      <c r="D12" s="99">
        <f>+'C56'!D12/'C53'!D12*100</f>
        <v>24.462945832048515</v>
      </c>
      <c r="E12" s="99"/>
      <c r="F12" s="99">
        <f>+'C56'!F12/'C53'!F12*100</f>
        <v>30.015869417365675</v>
      </c>
      <c r="G12" s="99">
        <f>+'C56'!G12/'C53'!G12*100</f>
        <v>32.701630674305861</v>
      </c>
      <c r="H12" s="99">
        <f>+'C56'!H12/'C53'!H12*100</f>
        <v>27.170868347338935</v>
      </c>
      <c r="I12" s="99"/>
      <c r="J12" s="99">
        <f>+'C56'!J12/'C53'!J12*100</f>
        <v>31.882086167800455</v>
      </c>
      <c r="K12" s="99">
        <f>+'C56'!K12/'C53'!K12*100</f>
        <v>33.158813263525303</v>
      </c>
      <c r="L12" s="99">
        <f>+'C56'!L12/'C53'!L12*100</f>
        <v>30.500472143531631</v>
      </c>
      <c r="M12" s="99"/>
      <c r="N12" s="99">
        <f>+'C56'!N12/'C53'!N12*100</f>
        <v>24.207421971000244</v>
      </c>
      <c r="O12" s="99">
        <f>+'C56'!O12/'C53'!O12*100</f>
        <v>26.020163226116178</v>
      </c>
      <c r="P12" s="99">
        <f>+'C56'!P12/'C53'!P12*100</f>
        <v>22.306143001007051</v>
      </c>
      <c r="Q12" s="99"/>
      <c r="R12" s="99">
        <f>+'C56'!R12/'C53'!R12*100</f>
        <v>29.922167771692131</v>
      </c>
      <c r="S12" s="99">
        <f>+'C56'!S12/'C53'!S12*100</f>
        <v>33.614864864864863</v>
      </c>
      <c r="T12" s="99">
        <f>+'C56'!T12/'C53'!T12*100</f>
        <v>26.048434731246306</v>
      </c>
      <c r="U12" s="99"/>
      <c r="V12" s="99">
        <f>+'C56'!V12/'C53'!V12*100</f>
        <v>18.583823117828153</v>
      </c>
      <c r="W12" s="99">
        <f>+'C56'!W12/'C53'!W12*100</f>
        <v>21.568627450980394</v>
      </c>
      <c r="X12" s="99">
        <f>+'C56'!X12/'C53'!X12*100</f>
        <v>15.428900402993667</v>
      </c>
      <c r="Y12" s="99"/>
      <c r="Z12" s="99">
        <f>+'C56'!Z12/'C53'!Z12*100</f>
        <v>0</v>
      </c>
      <c r="AA12" s="99">
        <f>+'C56'!AA12/'C53'!AA12*100</f>
        <v>0</v>
      </c>
      <c r="AB12" s="99">
        <f>+'C56'!AB12/'C53'!AB12*100</f>
        <v>0</v>
      </c>
    </row>
    <row r="13" spans="1:31" ht="15.95" customHeight="1" x14ac:dyDescent="0.25">
      <c r="A13" s="53" t="s">
        <v>49</v>
      </c>
      <c r="B13" s="99">
        <f>+'C56'!B13/'C53'!B13*100</f>
        <v>31.106434155141311</v>
      </c>
      <c r="C13" s="99">
        <f>+'C56'!C13/'C53'!C13*100</f>
        <v>33.83215611157668</v>
      </c>
      <c r="D13" s="99">
        <f>+'C56'!D13/'C53'!D13*100</f>
        <v>28.355684426724657</v>
      </c>
      <c r="E13" s="99"/>
      <c r="F13" s="99">
        <f>+'C56'!F13/'C53'!F13*100</f>
        <v>33.603443909850597</v>
      </c>
      <c r="G13" s="99">
        <f>+'C56'!G13/'C53'!G13*100</f>
        <v>36.855282924386579</v>
      </c>
      <c r="H13" s="99">
        <f>+'C56'!H13/'C53'!H13*100</f>
        <v>30.276639344262296</v>
      </c>
      <c r="I13" s="99"/>
      <c r="J13" s="99">
        <f>+'C56'!J13/'C53'!J13*100</f>
        <v>38.011846510430082</v>
      </c>
      <c r="K13" s="99">
        <f>+'C56'!K13/'C53'!K13*100</f>
        <v>40.723981900452486</v>
      </c>
      <c r="L13" s="99">
        <f>+'C56'!L13/'C53'!L13*100</f>
        <v>35.163674762407602</v>
      </c>
      <c r="M13" s="99"/>
      <c r="N13" s="99">
        <f>+'C56'!N13/'C53'!N13*100</f>
        <v>21.873262923846582</v>
      </c>
      <c r="O13" s="99">
        <f>+'C56'!O13/'C53'!O13*100</f>
        <v>24.41395082904517</v>
      </c>
      <c r="P13" s="99">
        <f>+'C56'!P13/'C53'!P13*100</f>
        <v>19.469983775013521</v>
      </c>
      <c r="Q13" s="99"/>
      <c r="R13" s="99">
        <f>+'C56'!R13/'C53'!R13*100</f>
        <v>38.762965808682289</v>
      </c>
      <c r="S13" s="99">
        <f>+'C56'!S13/'C53'!S13*100</f>
        <v>40.760456273764255</v>
      </c>
      <c r="T13" s="99">
        <f>+'C56'!T13/'C53'!T13*100</f>
        <v>36.723602484472053</v>
      </c>
      <c r="U13" s="99"/>
      <c r="V13" s="99">
        <f>+'C56'!V13/'C53'!V13*100</f>
        <v>22.474549725920127</v>
      </c>
      <c r="W13" s="99">
        <f>+'C56'!W13/'C53'!W13*100</f>
        <v>24.765625</v>
      </c>
      <c r="X13" s="99">
        <f>+'C56'!X13/'C53'!X13*100</f>
        <v>20.172684458398741</v>
      </c>
      <c r="Y13" s="99"/>
      <c r="Z13" s="99">
        <f>+'C56'!Z13/'C53'!Z13*100</f>
        <v>0</v>
      </c>
      <c r="AA13" s="99">
        <f>+'C56'!AA13/'C53'!AA13*100</f>
        <v>0</v>
      </c>
      <c r="AB13" s="99">
        <f>+'C56'!AB13/'C53'!AB13*100</f>
        <v>0</v>
      </c>
    </row>
    <row r="14" spans="1:31" ht="15.95" customHeight="1" x14ac:dyDescent="0.25">
      <c r="A14" s="53" t="s">
        <v>50</v>
      </c>
      <c r="B14" s="99">
        <f>+'C56'!B14/'C53'!B14*100</f>
        <v>31.929983401237362</v>
      </c>
      <c r="C14" s="99">
        <f>+'C56'!C14/'C53'!C14*100</f>
        <v>36.306200411401704</v>
      </c>
      <c r="D14" s="99">
        <f>+'C56'!D14/'C53'!D14*100</f>
        <v>27.310794044665009</v>
      </c>
      <c r="E14" s="99"/>
      <c r="F14" s="99">
        <f>+'C56'!F14/'C53'!F14*100</f>
        <v>24.739243807040417</v>
      </c>
      <c r="G14" s="99">
        <f>+'C56'!G14/'C53'!G14*100</f>
        <v>26.209430496019596</v>
      </c>
      <c r="H14" s="99">
        <f>+'C56'!H14/'C53'!H14*100</f>
        <v>23.066202090592334</v>
      </c>
      <c r="I14" s="99"/>
      <c r="J14" s="99">
        <f>+'C56'!J14/'C53'!J14*100</f>
        <v>39.993804213135071</v>
      </c>
      <c r="K14" s="99">
        <f>+'C56'!K14/'C53'!K14*100</f>
        <v>44.915254237288138</v>
      </c>
      <c r="L14" s="99">
        <f>+'C56'!L14/'C53'!L14*100</f>
        <v>34.835025380710661</v>
      </c>
      <c r="M14" s="99"/>
      <c r="N14" s="99">
        <f>+'C56'!N14/'C53'!N14*100</f>
        <v>30.190755685986794</v>
      </c>
      <c r="O14" s="99">
        <f>+'C56'!O14/'C53'!O14*100</f>
        <v>34.657039711191331</v>
      </c>
      <c r="P14" s="99">
        <f>+'C56'!P14/'C53'!P14*100</f>
        <v>25.5779269202088</v>
      </c>
      <c r="Q14" s="99"/>
      <c r="R14" s="99">
        <f>+'C56'!R14/'C53'!R14*100</f>
        <v>37.819343065693431</v>
      </c>
      <c r="S14" s="99">
        <f>+'C56'!S14/'C53'!S14*100</f>
        <v>44.206773618538328</v>
      </c>
      <c r="T14" s="99">
        <f>+'C56'!T14/'C53'!T14*100</f>
        <v>31.121495327102807</v>
      </c>
      <c r="U14" s="99"/>
      <c r="V14" s="99">
        <f>+'C56'!V14/'C53'!V14*100</f>
        <v>25.980392156862749</v>
      </c>
      <c r="W14" s="99">
        <f>+'C56'!W14/'C53'!W14*100</f>
        <v>32.051282051282051</v>
      </c>
      <c r="X14" s="99">
        <f>+'C56'!X14/'C53'!X14*100</f>
        <v>19.980506822612085</v>
      </c>
      <c r="Y14" s="99"/>
      <c r="Z14" s="99">
        <v>0</v>
      </c>
      <c r="AA14" s="99">
        <v>0</v>
      </c>
      <c r="AB14" s="99">
        <v>0</v>
      </c>
    </row>
    <row r="15" spans="1:31" ht="15.95" customHeight="1" x14ac:dyDescent="0.25">
      <c r="A15" s="53" t="s">
        <v>51</v>
      </c>
      <c r="B15" s="99">
        <f>+'C56'!B15/'C53'!B15*100</f>
        <v>11.948593261549149</v>
      </c>
      <c r="C15" s="99">
        <f>+'C56'!C15/'C53'!C15*100</f>
        <v>13.901947615849563</v>
      </c>
      <c r="D15" s="99">
        <f>+'C56'!D15/'C53'!D15*100</f>
        <v>9.85611510791367</v>
      </c>
      <c r="E15" s="99"/>
      <c r="F15" s="99">
        <f>+'C56'!F15/'C53'!F15*100</f>
        <v>14.285714285714285</v>
      </c>
      <c r="G15" s="99">
        <f>+'C56'!G15/'C53'!G15*100</f>
        <v>14.860681114551083</v>
      </c>
      <c r="H15" s="99">
        <f>+'C56'!H15/'C53'!H15*100</f>
        <v>13.666666666666666</v>
      </c>
      <c r="I15" s="99"/>
      <c r="J15" s="99">
        <f>+'C56'!J15/'C53'!J15*100</f>
        <v>18.074324324324326</v>
      </c>
      <c r="K15" s="99">
        <f>+'C56'!K15/'C53'!K15*100</f>
        <v>23.174603174603174</v>
      </c>
      <c r="L15" s="99">
        <f>+'C56'!L15/'C53'!L15*100</f>
        <v>12.274368231046932</v>
      </c>
      <c r="M15" s="99"/>
      <c r="N15" s="99">
        <f>+'C56'!N15/'C53'!N15*100</f>
        <v>4.0916530278232406</v>
      </c>
      <c r="O15" s="99">
        <f>+'C56'!O15/'C53'!O15*100</f>
        <v>4.9504950495049505</v>
      </c>
      <c r="P15" s="99">
        <f>+'C56'!P15/'C53'!P15*100</f>
        <v>3.2467532467532463</v>
      </c>
      <c r="Q15" s="99"/>
      <c r="R15" s="99">
        <f>+'C56'!R15/'C53'!R15*100</f>
        <v>20.656370656370658</v>
      </c>
      <c r="S15" s="99">
        <f>+'C56'!S15/'C53'!S15*100</f>
        <v>23.791821561338288</v>
      </c>
      <c r="T15" s="99">
        <f>+'C56'!T15/'C53'!T15*100</f>
        <v>17.269076305220885</v>
      </c>
      <c r="U15" s="99"/>
      <c r="V15" s="99">
        <f>+'C56'!V15/'C53'!V15*100</f>
        <v>2.990654205607477</v>
      </c>
      <c r="W15" s="99">
        <f>+'C56'!W15/'C53'!W15*100</f>
        <v>2.5089605734767026</v>
      </c>
      <c r="X15" s="99">
        <f>+'C56'!X15/'C53'!X15*100</f>
        <v>3.515625</v>
      </c>
      <c r="Y15" s="99"/>
      <c r="Z15" s="99">
        <v>0</v>
      </c>
      <c r="AA15" s="99">
        <v>0</v>
      </c>
      <c r="AB15" s="99">
        <v>0</v>
      </c>
    </row>
    <row r="16" spans="1:31" ht="15.95" customHeight="1" x14ac:dyDescent="0.25">
      <c r="A16" s="53" t="s">
        <v>52</v>
      </c>
      <c r="B16" s="99">
        <f>+'C56'!B16/'C53'!B16*100</f>
        <v>18.557753669432035</v>
      </c>
      <c r="C16" s="99">
        <f>+'C56'!C16/'C53'!C16*100</f>
        <v>22.188603126575895</v>
      </c>
      <c r="D16" s="99">
        <f>+'C56'!D16/'C53'!D16*100</f>
        <v>14.83587490307573</v>
      </c>
      <c r="E16" s="99"/>
      <c r="F16" s="99">
        <f>+'C56'!F16/'C53'!F16*100</f>
        <v>22.242760320394332</v>
      </c>
      <c r="G16" s="99">
        <f>+'C56'!G16/'C53'!G16*100</f>
        <v>25.746268656716421</v>
      </c>
      <c r="H16" s="99">
        <f>+'C56'!H16/'C53'!H16*100</f>
        <v>18.803418803418804</v>
      </c>
      <c r="I16" s="99"/>
      <c r="J16" s="99">
        <f>+'C56'!J16/'C53'!J16*100</f>
        <v>23.798494499131444</v>
      </c>
      <c r="K16" s="99">
        <f>+'C56'!K16/'C53'!K16*100</f>
        <v>25.759280089988749</v>
      </c>
      <c r="L16" s="99">
        <f>+'C56'!L16/'C53'!L16*100</f>
        <v>21.718377088305491</v>
      </c>
      <c r="M16" s="99"/>
      <c r="N16" s="99">
        <f>+'C56'!N16/'C53'!N16*100</f>
        <v>11.158536585365853</v>
      </c>
      <c r="O16" s="99">
        <f>+'C56'!O16/'C53'!O16*100</f>
        <v>15.815691158156911</v>
      </c>
      <c r="P16" s="99">
        <f>+'C56'!P16/'C53'!P16*100</f>
        <v>6.6905615292712062</v>
      </c>
      <c r="Q16" s="99"/>
      <c r="R16" s="99">
        <f>+'C56'!R16/'C53'!R16*100</f>
        <v>27.681159420289852</v>
      </c>
      <c r="S16" s="99">
        <f>+'C56'!S16/'C53'!S16*100</f>
        <v>34</v>
      </c>
      <c r="T16" s="99">
        <f>+'C56'!T16/'C53'!T16*100</f>
        <v>21.176470588235293</v>
      </c>
      <c r="U16" s="99"/>
      <c r="V16" s="99">
        <f>+'C56'!V16/'C53'!V16*100</f>
        <v>7.9863481228668949</v>
      </c>
      <c r="W16" s="99">
        <f>+'C56'!W16/'C53'!W16*100</f>
        <v>10.25974025974026</v>
      </c>
      <c r="X16" s="99">
        <f>+'C56'!X16/'C53'!X16*100</f>
        <v>5.4676258992805753</v>
      </c>
      <c r="Y16" s="99"/>
      <c r="Z16" s="99">
        <v>0</v>
      </c>
      <c r="AA16" s="99">
        <v>0</v>
      </c>
      <c r="AB16" s="99">
        <v>0</v>
      </c>
    </row>
    <row r="17" spans="1:28" ht="15.95" customHeight="1" x14ac:dyDescent="0.25">
      <c r="A17" s="53" t="s">
        <v>53</v>
      </c>
      <c r="B17" s="99">
        <f>+'C56'!B17/'C53'!B17*100</f>
        <v>14.529914529914532</v>
      </c>
      <c r="C17" s="99">
        <f>+'C56'!C17/'C53'!C17*100</f>
        <v>18.809201623815969</v>
      </c>
      <c r="D17" s="99">
        <f>+'C56'!D17/'C53'!D17*100</f>
        <v>10.485933503836318</v>
      </c>
      <c r="E17" s="99"/>
      <c r="F17" s="99">
        <f>+'C56'!F17/'C53'!F17*100</f>
        <v>18.900343642611684</v>
      </c>
      <c r="G17" s="99">
        <f>+'C56'!G17/'C53'!G17*100</f>
        <v>19.696969696969695</v>
      </c>
      <c r="H17" s="99">
        <f>+'C56'!H17/'C53'!H17*100</f>
        <v>18.238993710691823</v>
      </c>
      <c r="I17" s="99"/>
      <c r="J17" s="99">
        <f>+'C56'!J17/'C53'!J17*100</f>
        <v>17.301038062283737</v>
      </c>
      <c r="K17" s="99">
        <f>+'C56'!K17/'C53'!K17*100</f>
        <v>19.767441860465116</v>
      </c>
      <c r="L17" s="99">
        <f>+'C56'!L17/'C53'!L17*100</f>
        <v>13.675213675213676</v>
      </c>
      <c r="M17" s="99"/>
      <c r="N17" s="99">
        <f>+'C56'!N17/'C53'!N17*100</f>
        <v>7.9617834394904454</v>
      </c>
      <c r="O17" s="99">
        <f>+'C56'!O17/'C53'!O17*100</f>
        <v>11.688311688311687</v>
      </c>
      <c r="P17" s="99">
        <f>+'C56'!P17/'C53'!P17*100</f>
        <v>4.375</v>
      </c>
      <c r="Q17" s="99"/>
      <c r="R17" s="99">
        <f>+'C56'!R17/'C53'!R17*100</f>
        <v>18.181818181818183</v>
      </c>
      <c r="S17" s="99">
        <f>+'C56'!S17/'C53'!S17*100</f>
        <v>28.35820895522388</v>
      </c>
      <c r="T17" s="99">
        <f>+'C56'!T17/'C53'!T17*100</f>
        <v>10.344827586206897</v>
      </c>
      <c r="U17" s="99"/>
      <c r="V17" s="99">
        <f>+'C56'!V17/'C53'!V17*100</f>
        <v>10.9717868338558</v>
      </c>
      <c r="W17" s="99">
        <f>+'C56'!W17/'C53'!W17*100</f>
        <v>15.646258503401361</v>
      </c>
      <c r="X17" s="99">
        <f>+'C56'!X17/'C53'!X17*100</f>
        <v>6.9767441860465116</v>
      </c>
      <c r="Y17" s="99"/>
      <c r="Z17" s="99">
        <v>0</v>
      </c>
      <c r="AA17" s="99">
        <v>0</v>
      </c>
      <c r="AB17" s="99">
        <v>0</v>
      </c>
    </row>
    <row r="18" spans="1:28" ht="15.95" customHeight="1" x14ac:dyDescent="0.25">
      <c r="A18" s="53" t="s">
        <v>54</v>
      </c>
      <c r="B18" s="99">
        <f>+'C56'!B18/'C53'!B18*100</f>
        <v>32.444163506110407</v>
      </c>
      <c r="C18" s="99">
        <f>+'C56'!C18/'C53'!C18*100</f>
        <v>36.492612491605101</v>
      </c>
      <c r="D18" s="99">
        <f>+'C56'!D18/'C53'!D18*100</f>
        <v>28.363513284819771</v>
      </c>
      <c r="E18" s="99"/>
      <c r="F18" s="99">
        <f>+'C56'!F18/'C53'!F18*100</f>
        <v>40.311640696608613</v>
      </c>
      <c r="G18" s="99">
        <f>+'C56'!G18/'C53'!G18*100</f>
        <v>43.263964950711937</v>
      </c>
      <c r="H18" s="99">
        <f>+'C56'!H18/'C53'!H18*100</f>
        <v>37.334315169366718</v>
      </c>
      <c r="I18" s="99"/>
      <c r="J18" s="99">
        <f>+'C56'!J18/'C53'!J18*100</f>
        <v>41.679447852760738</v>
      </c>
      <c r="K18" s="99">
        <f>+'C56'!K18/'C53'!K18*100</f>
        <v>46.087607637588917</v>
      </c>
      <c r="L18" s="99">
        <f>+'C56'!L18/'C53'!L18*100</f>
        <v>37.053045186640468</v>
      </c>
      <c r="M18" s="99"/>
      <c r="N18" s="99">
        <f>+'C56'!N18/'C53'!N18*100</f>
        <v>25.495808628092416</v>
      </c>
      <c r="O18" s="99">
        <f>+'C56'!O18/'C53'!O18*100</f>
        <v>28.211382113821138</v>
      </c>
      <c r="P18" s="99">
        <f>+'C56'!P18/'C53'!P18*100</f>
        <v>22.747840394899217</v>
      </c>
      <c r="Q18" s="99"/>
      <c r="R18" s="99">
        <f>+'C56'!R18/'C53'!R18*100</f>
        <v>30.614744060739653</v>
      </c>
      <c r="S18" s="99">
        <f>+'C56'!S18/'C53'!S18*100</f>
        <v>36.594911937377688</v>
      </c>
      <c r="T18" s="99">
        <f>+'C56'!T18/'C53'!T18*100</f>
        <v>24.619911721432075</v>
      </c>
      <c r="U18" s="99"/>
      <c r="V18" s="99">
        <f>+'C56'!V18/'C53'!V18*100</f>
        <v>20.52488239663283</v>
      </c>
      <c r="W18" s="99">
        <f>+'C56'!W18/'C53'!W18*100</f>
        <v>24.734446130500761</v>
      </c>
      <c r="X18" s="99">
        <f>+'C56'!X18/'C53'!X18*100</f>
        <v>16.488845780795344</v>
      </c>
      <c r="Y18" s="99"/>
      <c r="Z18" s="99">
        <f>+'C56'!Z18/'C53'!Z18*100</f>
        <v>0</v>
      </c>
      <c r="AA18" s="99">
        <f>+'C56'!AA18/'C53'!AA18*100</f>
        <v>0</v>
      </c>
      <c r="AB18" s="99">
        <f>+'C56'!AB18/'C53'!AB18*100</f>
        <v>0</v>
      </c>
    </row>
    <row r="19" spans="1:28" ht="15.95" customHeight="1" x14ac:dyDescent="0.25">
      <c r="A19" s="53" t="s">
        <v>55</v>
      </c>
      <c r="B19" s="99">
        <f>+'C56'!B19/'C53'!B19*100</f>
        <v>28.644525970264528</v>
      </c>
      <c r="C19" s="99">
        <f>+'C56'!C19/'C53'!C19*100</f>
        <v>33.507246376811594</v>
      </c>
      <c r="D19" s="99">
        <f>+'C56'!D19/'C53'!D19*100</f>
        <v>23.789311209724097</v>
      </c>
      <c r="E19" s="99"/>
      <c r="F19" s="99">
        <f>+'C56'!F19/'C53'!F19*100</f>
        <v>32.470381746379992</v>
      </c>
      <c r="G19" s="99">
        <f>+'C56'!G19/'C53'!G19*100</f>
        <v>34.458874458874462</v>
      </c>
      <c r="H19" s="99">
        <f>+'C56'!H19/'C53'!H19*100</f>
        <v>30.427046263345197</v>
      </c>
      <c r="I19" s="99"/>
      <c r="J19" s="99">
        <f>+'C56'!J19/'C53'!J19*100</f>
        <v>34.727845254161046</v>
      </c>
      <c r="K19" s="99">
        <f>+'C56'!K19/'C53'!K19*100</f>
        <v>37.260034904013963</v>
      </c>
      <c r="L19" s="99">
        <f>+'C56'!L19/'C53'!L19*100</f>
        <v>32.033426183844007</v>
      </c>
      <c r="M19" s="99"/>
      <c r="N19" s="99">
        <f>+'C56'!N19/'C53'!N19*100</f>
        <v>26.8001907486886</v>
      </c>
      <c r="O19" s="99">
        <f>+'C56'!O19/'C53'!O19*100</f>
        <v>31.80952380952381</v>
      </c>
      <c r="P19" s="99">
        <f>+'C56'!P19/'C53'!P19*100</f>
        <v>21.776504297994272</v>
      </c>
      <c r="Q19" s="99"/>
      <c r="R19" s="99">
        <f>+'C56'!R19/'C53'!R19*100</f>
        <v>26.962809917355372</v>
      </c>
      <c r="S19" s="99">
        <f>+'C56'!S19/'C53'!S19*100</f>
        <v>35.729386892177587</v>
      </c>
      <c r="T19" s="99">
        <f>+'C56'!T19/'C53'!T19*100</f>
        <v>18.585858585858585</v>
      </c>
      <c r="U19" s="99"/>
      <c r="V19" s="99">
        <f>+'C56'!V19/'C53'!V19*100</f>
        <v>20.351069665386724</v>
      </c>
      <c r="W19" s="99">
        <f>+'C56'!W19/'C53'!W19*100</f>
        <v>26.993166287015946</v>
      </c>
      <c r="X19" s="99">
        <f>+'C56'!X19/'C53'!X19*100</f>
        <v>14.179894179894179</v>
      </c>
      <c r="Y19" s="99"/>
      <c r="Z19" s="99">
        <v>0</v>
      </c>
      <c r="AA19" s="99">
        <v>0</v>
      </c>
      <c r="AB19" s="99">
        <v>0</v>
      </c>
    </row>
    <row r="20" spans="1:28" ht="15.95" customHeight="1" x14ac:dyDescent="0.25">
      <c r="A20" s="53" t="s">
        <v>56</v>
      </c>
      <c r="B20" s="99">
        <f>+'C56'!B20/'C53'!B20*100</f>
        <v>16.406610654602531</v>
      </c>
      <c r="C20" s="99">
        <f>+'C56'!C20/'C53'!C20*100</f>
        <v>19.046746104491291</v>
      </c>
      <c r="D20" s="99">
        <f>+'C56'!D20/'C53'!D20*100</f>
        <v>13.727678571428573</v>
      </c>
      <c r="E20" s="99"/>
      <c r="F20" s="99">
        <f>+'C56'!F20/'C53'!F20*100</f>
        <v>17.026578073089702</v>
      </c>
      <c r="G20" s="99">
        <f>+'C56'!G20/'C53'!G20*100</f>
        <v>18.67862969004894</v>
      </c>
      <c r="H20" s="99">
        <f>+'C56'!H20/'C53'!H20*100</f>
        <v>15.313028764805415</v>
      </c>
      <c r="I20" s="99"/>
      <c r="J20" s="99">
        <f>+'C56'!J20/'C53'!J20*100</f>
        <v>20.546269873624134</v>
      </c>
      <c r="K20" s="99">
        <f>+'C56'!K20/'C53'!K20*100</f>
        <v>21.98581560283688</v>
      </c>
      <c r="L20" s="99">
        <f>+'C56'!L20/'C53'!L20*100</f>
        <v>19.003378378378379</v>
      </c>
      <c r="M20" s="99"/>
      <c r="N20" s="99">
        <f>+'C56'!N20/'C53'!N20*100</f>
        <v>12.631077216396569</v>
      </c>
      <c r="O20" s="99">
        <f>+'C56'!O20/'C53'!O20*100</f>
        <v>15.591915303176132</v>
      </c>
      <c r="P20" s="99">
        <f>+'C56'!P20/'C53'!P20*100</f>
        <v>9.7261567516525016</v>
      </c>
      <c r="Q20" s="99"/>
      <c r="R20" s="99">
        <f>+'C56'!R20/'C53'!R20*100</f>
        <v>21.129601613716591</v>
      </c>
      <c r="S20" s="99">
        <f>+'C56'!S20/'C53'!S20*100</f>
        <v>26.096033402922757</v>
      </c>
      <c r="T20" s="99">
        <f>+'C56'!T20/'C53'!T20*100</f>
        <v>16.487804878048781</v>
      </c>
      <c r="U20" s="99"/>
      <c r="V20" s="99">
        <f>+'C56'!V20/'C53'!V20*100</f>
        <v>9.4759131815775532</v>
      </c>
      <c r="W20" s="99">
        <f>+'C56'!W20/'C53'!W20*100</f>
        <v>12.357217030114226</v>
      </c>
      <c r="X20" s="99">
        <f>+'C56'!X20/'C53'!X20*100</f>
        <v>6.4794816414686833</v>
      </c>
      <c r="Y20" s="99"/>
      <c r="Z20" s="99">
        <v>0</v>
      </c>
      <c r="AA20" s="99">
        <v>0</v>
      </c>
      <c r="AB20" s="99">
        <v>0</v>
      </c>
    </row>
    <row r="21" spans="1:28" ht="15.95" customHeight="1" x14ac:dyDescent="0.25">
      <c r="A21" s="53" t="s">
        <v>57</v>
      </c>
      <c r="B21" s="99">
        <f>+'C56'!B21/'C53'!B21*100</f>
        <v>34.823646299056129</v>
      </c>
      <c r="C21" s="99">
        <f>+'C56'!C21/'C53'!C21*100</f>
        <v>40.393343419062028</v>
      </c>
      <c r="D21" s="99">
        <f>+'C56'!D21/'C53'!D21*100</f>
        <v>29.417523250122368</v>
      </c>
      <c r="E21" s="99"/>
      <c r="F21" s="99">
        <f>+'C56'!F21/'C53'!F21*100</f>
        <v>32.872340425531917</v>
      </c>
      <c r="G21" s="99">
        <f>+'C56'!G21/'C53'!G21*100</f>
        <v>39.867841409691628</v>
      </c>
      <c r="H21" s="99">
        <f>+'C56'!H21/'C53'!H21*100</f>
        <v>26.337448559670783</v>
      </c>
      <c r="I21" s="99"/>
      <c r="J21" s="99">
        <f>+'C56'!J21/'C53'!J21*100</f>
        <v>39.322033898305087</v>
      </c>
      <c r="K21" s="99">
        <f>+'C56'!K21/'C53'!K21*100</f>
        <v>41.704035874439462</v>
      </c>
      <c r="L21" s="99">
        <f>+'C56'!L21/'C53'!L21*100</f>
        <v>36.902050113895221</v>
      </c>
      <c r="M21" s="99"/>
      <c r="N21" s="99">
        <f>+'C56'!N21/'C53'!N21*100</f>
        <v>31.483870967741932</v>
      </c>
      <c r="O21" s="99">
        <f>+'C56'!O21/'C53'!O21*100</f>
        <v>36.147757255936675</v>
      </c>
      <c r="P21" s="99">
        <f>+'C56'!P21/'C53'!P21*100</f>
        <v>27.020202020202021</v>
      </c>
      <c r="Q21" s="99"/>
      <c r="R21" s="99">
        <f>+'C56'!R21/'C53'!R21*100</f>
        <v>39.764359351988219</v>
      </c>
      <c r="S21" s="99">
        <f>+'C56'!S21/'C53'!S21*100</f>
        <v>45.61933534743202</v>
      </c>
      <c r="T21" s="99">
        <f>+'C56'!T21/'C53'!T21*100</f>
        <v>34.195402298850574</v>
      </c>
      <c r="U21" s="99"/>
      <c r="V21" s="99">
        <f>+'C56'!V21/'C53'!V21*100</f>
        <v>30.923694779116467</v>
      </c>
      <c r="W21" s="99">
        <f>+'C56'!W21/'C53'!W21*100</f>
        <v>39.142091152815013</v>
      </c>
      <c r="X21" s="99">
        <f>+'C56'!X21/'C53'!X21*100</f>
        <v>22.727272727272727</v>
      </c>
      <c r="Y21" s="99"/>
      <c r="Z21" s="99">
        <v>0</v>
      </c>
      <c r="AA21" s="99">
        <v>0</v>
      </c>
      <c r="AB21" s="99">
        <v>0</v>
      </c>
    </row>
    <row r="22" spans="1:28" ht="15.95" customHeight="1" x14ac:dyDescent="0.25">
      <c r="A22" s="56" t="s">
        <v>58</v>
      </c>
      <c r="B22" s="99">
        <f>+'C56'!B22/'C53'!B22*100</f>
        <v>25.998066031219778</v>
      </c>
      <c r="C22" s="99">
        <f>+'C56'!C22/'C53'!C22*100</f>
        <v>29.275415221755797</v>
      </c>
      <c r="D22" s="99">
        <f>+'C56'!D22/'C53'!D22*100</f>
        <v>22.660098522167488</v>
      </c>
      <c r="E22" s="99"/>
      <c r="F22" s="99">
        <f>+'C56'!F22/'C53'!F22*100</f>
        <v>30.533867904621225</v>
      </c>
      <c r="G22" s="99">
        <f>+'C56'!G22/'C53'!G22*100</f>
        <v>33.249158249158249</v>
      </c>
      <c r="H22" s="99">
        <f>+'C56'!H22/'C53'!H22*100</f>
        <v>27.803639441388068</v>
      </c>
      <c r="I22" s="99"/>
      <c r="J22" s="99">
        <f>+'C56'!J22/'C53'!J22*100</f>
        <v>30.929905603534845</v>
      </c>
      <c r="K22" s="99">
        <f>+'C56'!K22/'C53'!K22*100</f>
        <v>33.930658356057656</v>
      </c>
      <c r="L22" s="99">
        <f>+'C56'!L22/'C53'!L22*100</f>
        <v>27.736318407960198</v>
      </c>
      <c r="M22" s="99"/>
      <c r="N22" s="99">
        <f>+'C56'!N22/'C53'!N22*100</f>
        <v>21.411083908301805</v>
      </c>
      <c r="O22" s="99">
        <f>+'C56'!O22/'C53'!O22*100</f>
        <v>24.7791519434629</v>
      </c>
      <c r="P22" s="99">
        <f>+'C56'!P22/'C53'!P22*100</f>
        <v>17.990130103185283</v>
      </c>
      <c r="Q22" s="99"/>
      <c r="R22" s="99">
        <f>+'C56'!R22/'C53'!R22*100</f>
        <v>29.976082912569758</v>
      </c>
      <c r="S22" s="99">
        <f>+'C56'!S22/'C53'!S22*100</f>
        <v>33.645833333333336</v>
      </c>
      <c r="T22" s="99">
        <f>+'C56'!T22/'C53'!T22*100</f>
        <v>26.153011394465548</v>
      </c>
      <c r="U22" s="99"/>
      <c r="V22" s="99">
        <f>+'C56'!V22/'C53'!V22*100</f>
        <v>15.201709858402351</v>
      </c>
      <c r="W22" s="99">
        <f>+'C56'!W22/'C53'!W22*100</f>
        <v>18.569087930092845</v>
      </c>
      <c r="X22" s="99">
        <f>+'C56'!X22/'C53'!X22*100</f>
        <v>11.976987447698745</v>
      </c>
      <c r="Y22" s="99"/>
      <c r="Z22" s="99">
        <v>0</v>
      </c>
      <c r="AA22" s="99">
        <v>0</v>
      </c>
      <c r="AB22" s="99">
        <v>0</v>
      </c>
    </row>
    <row r="23" spans="1:28" ht="15.95" customHeight="1" x14ac:dyDescent="0.25">
      <c r="A23" s="53" t="s">
        <v>59</v>
      </c>
      <c r="B23" s="99">
        <f>+'C56'!B23/'C53'!B23*100</f>
        <v>19.367909238249595</v>
      </c>
      <c r="C23" s="99">
        <f>+'C56'!C23/'C53'!C23*100</f>
        <v>22.538778094333651</v>
      </c>
      <c r="D23" s="99">
        <f>+'C56'!D23/'C53'!D23*100</f>
        <v>16.041182331451346</v>
      </c>
      <c r="E23" s="99"/>
      <c r="F23" s="99">
        <f>+'C56'!F23/'C53'!F23*100</f>
        <v>19.646799116997794</v>
      </c>
      <c r="G23" s="99">
        <f>+'C56'!G23/'C53'!G23*100</f>
        <v>23.121387283236995</v>
      </c>
      <c r="H23" s="99">
        <f>+'C56'!H23/'C53'!H23*100</f>
        <v>16.041979010494753</v>
      </c>
      <c r="I23" s="99"/>
      <c r="J23" s="99">
        <f>+'C56'!J23/'C53'!J23*100</f>
        <v>21.16065109695683</v>
      </c>
      <c r="K23" s="99">
        <f>+'C56'!K23/'C53'!K23*100</f>
        <v>22.647058823529413</v>
      </c>
      <c r="L23" s="99">
        <f>+'C56'!L23/'C53'!L23*100</f>
        <v>19.781718963165076</v>
      </c>
      <c r="M23" s="99"/>
      <c r="N23" s="99">
        <f>+'C56'!N23/'C53'!N23*100</f>
        <v>12.837837837837837</v>
      </c>
      <c r="O23" s="99">
        <f>+'C56'!O23/'C53'!O23*100</f>
        <v>15.974440894568689</v>
      </c>
      <c r="P23" s="99">
        <f>+'C56'!P23/'C53'!P23*100</f>
        <v>9.3189964157706093</v>
      </c>
      <c r="Q23" s="99"/>
      <c r="R23" s="99">
        <f>+'C56'!R23/'C53'!R23*100</f>
        <v>23.472949389179757</v>
      </c>
      <c r="S23" s="99">
        <f>+'C56'!S23/'C53'!S23*100</f>
        <v>27.197346600331674</v>
      </c>
      <c r="T23" s="99">
        <f>+'C56'!T23/'C53'!T23*100</f>
        <v>19.337016574585636</v>
      </c>
      <c r="U23" s="99"/>
      <c r="V23" s="99">
        <f>+'C56'!V23/'C53'!V23*100</f>
        <v>19.475655430711612</v>
      </c>
      <c r="W23" s="99">
        <f>+'C56'!W23/'C53'!W23*100</f>
        <v>24.014336917562723</v>
      </c>
      <c r="X23" s="99">
        <f>+'C56'!X23/'C53'!X23*100</f>
        <v>14.509803921568629</v>
      </c>
      <c r="Y23" s="99"/>
      <c r="Z23" s="99">
        <v>0</v>
      </c>
      <c r="AA23" s="99">
        <v>0</v>
      </c>
      <c r="AB23" s="99">
        <v>0</v>
      </c>
    </row>
    <row r="24" spans="1:28" ht="15.95" customHeight="1" x14ac:dyDescent="0.25">
      <c r="A24" s="53" t="s">
        <v>60</v>
      </c>
      <c r="B24" s="99">
        <f>+'C56'!B24/'C53'!B24*100</f>
        <v>20.799347471451878</v>
      </c>
      <c r="C24" s="99">
        <f>+'C56'!C24/'C53'!C24*100</f>
        <v>24.318605044862029</v>
      </c>
      <c r="D24" s="99">
        <f>+'C56'!D24/'C53'!D24*100</f>
        <v>17.177700348432058</v>
      </c>
      <c r="E24" s="99"/>
      <c r="F24" s="99">
        <f>+'C56'!F24/'C53'!F24*100</f>
        <v>24.076281287246722</v>
      </c>
      <c r="G24" s="99">
        <f>+'C56'!G24/'C53'!G24*100</f>
        <v>27.279999999999998</v>
      </c>
      <c r="H24" s="99">
        <f>+'C56'!H24/'C53'!H24*100</f>
        <v>20.91554853985793</v>
      </c>
      <c r="I24" s="99"/>
      <c r="J24" s="99">
        <f>+'C56'!J24/'C53'!J24*100</f>
        <v>22.694359756097558</v>
      </c>
      <c r="K24" s="99">
        <f>+'C56'!K24/'C53'!K24*100</f>
        <v>26.044776119402986</v>
      </c>
      <c r="L24" s="99">
        <f>+'C56'!L24/'C53'!L24*100</f>
        <v>19.197819314641745</v>
      </c>
      <c r="M24" s="99"/>
      <c r="N24" s="99">
        <f>+'C56'!N24/'C53'!N24*100</f>
        <v>17.222440172616711</v>
      </c>
      <c r="O24" s="99">
        <f>+'C56'!O24/'C53'!O24*100</f>
        <v>19.762543086939871</v>
      </c>
      <c r="P24" s="99">
        <f>+'C56'!P24/'C53'!P24*100</f>
        <v>14.555689585846402</v>
      </c>
      <c r="Q24" s="99"/>
      <c r="R24" s="99">
        <f>+'C56'!R24/'C53'!R24*100</f>
        <v>24.750996015936256</v>
      </c>
      <c r="S24" s="99">
        <f>+'C56'!S24/'C53'!S24*100</f>
        <v>29.736328125</v>
      </c>
      <c r="T24" s="99">
        <f>+'C56'!T24/'C53'!T24*100</f>
        <v>19.5630081300813</v>
      </c>
      <c r="U24" s="99"/>
      <c r="V24" s="99">
        <f>+'C56'!V24/'C53'!V24*100</f>
        <v>14.705882352941178</v>
      </c>
      <c r="W24" s="99">
        <f>+'C56'!W24/'C53'!W24*100</f>
        <v>18.708693441789528</v>
      </c>
      <c r="X24" s="99">
        <f>+'C56'!X24/'C53'!X24*100</f>
        <v>10.581456259821897</v>
      </c>
      <c r="Y24" s="99"/>
      <c r="Z24" s="99">
        <f>+'C56'!Z24/'C53'!Z24*100</f>
        <v>0</v>
      </c>
      <c r="AA24" s="99">
        <f>+'C56'!AA24/'C53'!AA24*100</f>
        <v>0</v>
      </c>
      <c r="AB24" s="99">
        <f>+'C56'!AB24/'C53'!AB24*100</f>
        <v>0</v>
      </c>
    </row>
    <row r="25" spans="1:28" ht="15.95" customHeight="1" x14ac:dyDescent="0.25">
      <c r="A25" s="53" t="s">
        <v>61</v>
      </c>
      <c r="B25" s="99">
        <f>+'C56'!B25/'C53'!B25*100</f>
        <v>22.775372775372777</v>
      </c>
      <c r="C25" s="99">
        <f>+'C56'!C25/'C53'!C25*100</f>
        <v>26.859710434348479</v>
      </c>
      <c r="D25" s="99">
        <f>+'C56'!D25/'C53'!D25*100</f>
        <v>18.979118329466356</v>
      </c>
      <c r="E25" s="99"/>
      <c r="F25" s="99">
        <f>+'C56'!F25/'C53'!F25*100</f>
        <v>26.008492569002122</v>
      </c>
      <c r="G25" s="99">
        <f>+'C56'!G25/'C53'!G25*100</f>
        <v>31.473214285714285</v>
      </c>
      <c r="H25" s="99">
        <f>+'C56'!H25/'C53'!H25*100</f>
        <v>21.052631578947366</v>
      </c>
      <c r="I25" s="99"/>
      <c r="J25" s="99">
        <f>+'C56'!J25/'C53'!J25*100</f>
        <v>28.367346938775512</v>
      </c>
      <c r="K25" s="99">
        <f>+'C56'!K25/'C53'!K25*100</f>
        <v>32.989690721649481</v>
      </c>
      <c r="L25" s="99">
        <f>+'C56'!L25/'C53'!L25*100</f>
        <v>23.838383838383841</v>
      </c>
      <c r="M25" s="99"/>
      <c r="N25" s="99">
        <f>+'C56'!N25/'C53'!N25*100</f>
        <v>21.230398069963812</v>
      </c>
      <c r="O25" s="99">
        <f>+'C56'!O25/'C53'!O25*100</f>
        <v>24.556962025316455</v>
      </c>
      <c r="P25" s="99">
        <f>+'C56'!P25/'C53'!P25*100</f>
        <v>18.202764976958523</v>
      </c>
      <c r="Q25" s="99"/>
      <c r="R25" s="99">
        <f>+'C56'!R25/'C53'!R25*100</f>
        <v>25.340599455040874</v>
      </c>
      <c r="S25" s="99">
        <f>+'C56'!S25/'C53'!S25*100</f>
        <v>28.612716763005778</v>
      </c>
      <c r="T25" s="99">
        <f>+'C56'!T25/'C53'!T25*100</f>
        <v>22.422680412371136</v>
      </c>
      <c r="U25" s="99"/>
      <c r="V25" s="99">
        <f>+'C56'!V25/'C53'!V25*100</f>
        <v>9.212481426448738</v>
      </c>
      <c r="W25" s="99">
        <f>+'C56'!W25/'C53'!W25*100</f>
        <v>12.462006079027356</v>
      </c>
      <c r="X25" s="99">
        <f>+'C56'!X25/'C53'!X25*100</f>
        <v>6.104651162790697</v>
      </c>
      <c r="Y25" s="99"/>
      <c r="Z25" s="99">
        <v>0</v>
      </c>
      <c r="AA25" s="99">
        <v>0</v>
      </c>
      <c r="AB25" s="99">
        <v>0</v>
      </c>
    </row>
    <row r="26" spans="1:28" ht="15.95" customHeight="1" x14ac:dyDescent="0.25">
      <c r="A26" s="53" t="s">
        <v>62</v>
      </c>
      <c r="B26" s="99">
        <f>+'C56'!B26/'C53'!B26*100</f>
        <v>24.843978223343512</v>
      </c>
      <c r="C26" s="99">
        <f>+'C56'!C26/'C53'!C26*100</f>
        <v>30.236305048335122</v>
      </c>
      <c r="D26" s="99">
        <f>+'C56'!D26/'C53'!D26*100</f>
        <v>19.569214604675597</v>
      </c>
      <c r="E26" s="99"/>
      <c r="F26" s="99">
        <f>+'C56'!F26/'C53'!F26*100</f>
        <v>25.564334085778782</v>
      </c>
      <c r="G26" s="99">
        <f>+'C56'!G26/'C53'!G26*100</f>
        <v>30.444964871194379</v>
      </c>
      <c r="H26" s="99">
        <f>+'C56'!H26/'C53'!H26*100</f>
        <v>21.023965141612202</v>
      </c>
      <c r="I26" s="99"/>
      <c r="J26" s="99">
        <f>+'C56'!J26/'C53'!J26*100</f>
        <v>28.000000000000004</v>
      </c>
      <c r="K26" s="99">
        <f>+'C56'!K26/'C53'!K26*100</f>
        <v>33.333333333333329</v>
      </c>
      <c r="L26" s="99">
        <f>+'C56'!L26/'C53'!L26*100</f>
        <v>22.573099415204677</v>
      </c>
      <c r="M26" s="99"/>
      <c r="N26" s="99">
        <f>+'C56'!N26/'C53'!N26*100</f>
        <v>27.924791086350975</v>
      </c>
      <c r="O26" s="99">
        <f>+'C56'!O26/'C53'!O26*100</f>
        <v>34.221598877980362</v>
      </c>
      <c r="P26" s="99">
        <f>+'C56'!P26/'C53'!P26*100</f>
        <v>21.715076071922546</v>
      </c>
      <c r="Q26" s="99"/>
      <c r="R26" s="99">
        <f>+'C56'!R26/'C53'!R26*100</f>
        <v>21.536025336500394</v>
      </c>
      <c r="S26" s="99">
        <f>+'C56'!S26/'C53'!S26*100</f>
        <v>29.011345218800649</v>
      </c>
      <c r="T26" s="99">
        <f>+'C56'!T26/'C53'!T26*100</f>
        <v>14.396284829721361</v>
      </c>
      <c r="U26" s="99"/>
      <c r="V26" s="99">
        <f>+'C56'!V26/'C53'!V26*100</f>
        <v>19.735819735819735</v>
      </c>
      <c r="W26" s="99">
        <f>+'C56'!W26/'C53'!W26*100</f>
        <v>23.100775193798452</v>
      </c>
      <c r="X26" s="99">
        <f>+'C56'!X26/'C53'!X26*100</f>
        <v>16.355140186915886</v>
      </c>
      <c r="Y26" s="99"/>
      <c r="Z26" s="99">
        <f>+'C56'!Z26/'C53'!Z26*100</f>
        <v>16.666666666666664</v>
      </c>
      <c r="AA26" s="99">
        <f>+'C56'!AA26/'C53'!AA26*100</f>
        <v>16</v>
      </c>
      <c r="AB26" s="99">
        <f>+'C56'!AB26/'C53'!AB26*100</f>
        <v>17.391304347826086</v>
      </c>
    </row>
    <row r="27" spans="1:28" ht="15.95" customHeight="1" x14ac:dyDescent="0.25">
      <c r="A27" s="53" t="s">
        <v>63</v>
      </c>
      <c r="B27" s="99">
        <f>+'C56'!B27/'C53'!B27*100</f>
        <v>13.178025034770515</v>
      </c>
      <c r="C27" s="99">
        <f>+'C56'!C27/'C53'!C27*100</f>
        <v>17.955997161107167</v>
      </c>
      <c r="D27" s="99">
        <f>+'C56'!D27/'C53'!D27*100</f>
        <v>8.5889570552147241</v>
      </c>
      <c r="E27" s="99"/>
      <c r="F27" s="99">
        <f>+'C56'!F27/'C53'!F27*100</f>
        <v>13.388429752066116</v>
      </c>
      <c r="G27" s="99">
        <f>+'C56'!G27/'C53'!G27*100</f>
        <v>18.150684931506849</v>
      </c>
      <c r="H27" s="99">
        <f>+'C56'!H27/'C53'!H27*100</f>
        <v>8.9456869009584654</v>
      </c>
      <c r="I27" s="99"/>
      <c r="J27" s="99">
        <f>+'C56'!J27/'C53'!J27*100</f>
        <v>16.695059625212945</v>
      </c>
      <c r="K27" s="99">
        <f>+'C56'!K27/'C53'!K27*100</f>
        <v>22.666666666666664</v>
      </c>
      <c r="L27" s="99">
        <f>+'C56'!L27/'C53'!L27*100</f>
        <v>10.452961672473867</v>
      </c>
      <c r="M27" s="99"/>
      <c r="N27" s="99">
        <f>+'C56'!N27/'C53'!N27*100</f>
        <v>9.8445595854922274</v>
      </c>
      <c r="O27" s="99">
        <f>+'C56'!O27/'C53'!O27*100</f>
        <v>12.676056338028168</v>
      </c>
      <c r="P27" s="99">
        <f>+'C56'!P27/'C53'!P27*100</f>
        <v>7.1186440677966107</v>
      </c>
      <c r="Q27" s="99"/>
      <c r="R27" s="99">
        <f>+'C56'!R27/'C53'!R27*100</f>
        <v>19.128787878787879</v>
      </c>
      <c r="S27" s="99">
        <f>+'C56'!S27/'C53'!S27*100</f>
        <v>25.193798449612402</v>
      </c>
      <c r="T27" s="99">
        <f>+'C56'!T27/'C53'!T27*100</f>
        <v>13.333333333333334</v>
      </c>
      <c r="U27" s="99"/>
      <c r="V27" s="99">
        <f>+'C56'!V27/'C53'!V27*100</f>
        <v>7.2790294627383014</v>
      </c>
      <c r="W27" s="99">
        <f>+'C56'!W27/'C53'!W27*100</f>
        <v>11.272727272727273</v>
      </c>
      <c r="X27" s="99">
        <f>+'C56'!X27/'C53'!X27*100</f>
        <v>3.6423841059602649</v>
      </c>
      <c r="Y27" s="99"/>
      <c r="Z27" s="99">
        <v>0</v>
      </c>
      <c r="AA27" s="99">
        <v>0</v>
      </c>
      <c r="AB27" s="99">
        <v>0</v>
      </c>
    </row>
    <row r="28" spans="1:28" ht="15.95" customHeight="1" x14ac:dyDescent="0.25">
      <c r="A28" s="53" t="s">
        <v>64</v>
      </c>
      <c r="B28" s="99">
        <f>+'C56'!B28/'C53'!B28*100</f>
        <v>7.9327945555082948</v>
      </c>
      <c r="C28" s="99">
        <f>+'C56'!C28/'C53'!C28*100</f>
        <v>10.501500214316332</v>
      </c>
      <c r="D28" s="99">
        <f>+'C56'!D28/'C53'!D28*100</f>
        <v>5.4031236808780072</v>
      </c>
      <c r="E28" s="99"/>
      <c r="F28" s="99">
        <f>+'C56'!F28/'C53'!F28*100</f>
        <v>7.5362318840579716</v>
      </c>
      <c r="G28" s="99">
        <f>+'C56'!G28/'C53'!G28*100</f>
        <v>10.633946830265849</v>
      </c>
      <c r="H28" s="99">
        <f>+'C56'!H28/'C53'!H28*100</f>
        <v>4.7619047619047619</v>
      </c>
      <c r="I28" s="99"/>
      <c r="J28" s="99">
        <f>+'C56'!J28/'C53'!J28*100</f>
        <v>9.7736625514403297</v>
      </c>
      <c r="K28" s="99">
        <f>+'C56'!K28/'C53'!K28*100</f>
        <v>14.137214137214137</v>
      </c>
      <c r="L28" s="99">
        <f>+'C56'!L28/'C53'!L28*100</f>
        <v>5.4989816700610996</v>
      </c>
      <c r="M28" s="99"/>
      <c r="N28" s="99">
        <f>+'C56'!N28/'C53'!N28*100</f>
        <v>11.134453781512606</v>
      </c>
      <c r="O28" s="99">
        <f>+'C56'!O28/'C53'!O28*100</f>
        <v>14.256619144602849</v>
      </c>
      <c r="P28" s="99">
        <f>+'C56'!P28/'C53'!P28*100</f>
        <v>7.809110629067245</v>
      </c>
      <c r="Q28" s="99"/>
      <c r="R28" s="99">
        <f>+'C56'!R28/'C53'!R28*100</f>
        <v>7.873090481786134</v>
      </c>
      <c r="S28" s="99">
        <f>+'C56'!S28/'C53'!S28*100</f>
        <v>9.5465393794749396</v>
      </c>
      <c r="T28" s="99">
        <f>+'C56'!T28/'C53'!T28*100</f>
        <v>6.25</v>
      </c>
      <c r="U28" s="99"/>
      <c r="V28" s="99">
        <f>+'C56'!V28/'C53'!V28*100</f>
        <v>3.0646992054483539</v>
      </c>
      <c r="W28" s="99">
        <f>+'C56'!W28/'C53'!W28*100</f>
        <v>3.3482142857142856</v>
      </c>
      <c r="X28" s="99">
        <f>+'C56'!X28/'C53'!X28*100</f>
        <v>2.7713625866050808</v>
      </c>
      <c r="Y28" s="99"/>
      <c r="Z28" s="99">
        <f>+'C56'!Z28/'C53'!Z28*100</f>
        <v>0</v>
      </c>
      <c r="AA28" s="99">
        <f>+'C56'!AA28/'C53'!AA28*100</f>
        <v>0</v>
      </c>
      <c r="AB28" s="99">
        <f>+'C56'!AB28/'C53'!AB28*100</f>
        <v>0</v>
      </c>
    </row>
    <row r="29" spans="1:28" ht="15.95" customHeight="1" x14ac:dyDescent="0.25">
      <c r="A29" s="53" t="s">
        <v>65</v>
      </c>
      <c r="B29" s="99">
        <f>+'C56'!B29/'C53'!B29*100</f>
        <v>24.101934295363829</v>
      </c>
      <c r="C29" s="99">
        <f>+'C56'!C29/'C53'!C29*100</f>
        <v>28.937728937728942</v>
      </c>
      <c r="D29" s="99">
        <f>+'C56'!D29/'C53'!D29*100</f>
        <v>19.209388511426805</v>
      </c>
      <c r="E29" s="99"/>
      <c r="F29" s="99">
        <f>+'C56'!F29/'C53'!F29*100</f>
        <v>27.049180327868854</v>
      </c>
      <c r="G29" s="99">
        <f>+'C56'!G29/'C53'!G29*100</f>
        <v>28.385416666666668</v>
      </c>
      <c r="H29" s="99">
        <f>+'C56'!H29/'C53'!H29*100</f>
        <v>25.574712643678161</v>
      </c>
      <c r="I29" s="99"/>
      <c r="J29" s="99">
        <f>+'C56'!J29/'C53'!J29*100</f>
        <v>32.41379310344827</v>
      </c>
      <c r="K29" s="99">
        <f>+'C56'!K29/'C53'!K29*100</f>
        <v>37.398373983739837</v>
      </c>
      <c r="L29" s="99">
        <f>+'C56'!L29/'C53'!L29*100</f>
        <v>27.247191011235955</v>
      </c>
      <c r="M29" s="99"/>
      <c r="N29" s="99">
        <f>+'C56'!N29/'C53'!N29*100</f>
        <v>17.5</v>
      </c>
      <c r="O29" s="99">
        <f>+'C56'!O29/'C53'!O29*100</f>
        <v>22.1875</v>
      </c>
      <c r="P29" s="99">
        <f>+'C56'!P29/'C53'!P29*100</f>
        <v>12.812499999999998</v>
      </c>
      <c r="Q29" s="99"/>
      <c r="R29" s="99">
        <f>+'C56'!R29/'C53'!R29*100</f>
        <v>28.497409326424872</v>
      </c>
      <c r="S29" s="99">
        <f>+'C56'!S29/'C53'!S29*100</f>
        <v>36.140350877192986</v>
      </c>
      <c r="T29" s="99">
        <f>+'C56'!T29/'C53'!T29*100</f>
        <v>21.088435374149661</v>
      </c>
      <c r="U29" s="99"/>
      <c r="V29" s="99">
        <f>+'C56'!V29/'C53'!V29*100</f>
        <v>12.908777969018933</v>
      </c>
      <c r="W29" s="99">
        <f>+'C56'!W29/'C53'!W29*100</f>
        <v>18.928571428571427</v>
      </c>
      <c r="X29" s="99">
        <f>+'C56'!X29/'C53'!X29*100</f>
        <v>7.3089700996677749</v>
      </c>
      <c r="Y29" s="99"/>
      <c r="Z29" s="99">
        <v>0</v>
      </c>
      <c r="AA29" s="99">
        <v>0</v>
      </c>
      <c r="AB29" s="99">
        <v>0</v>
      </c>
    </row>
    <row r="30" spans="1:28" ht="15.95" customHeight="1" x14ac:dyDescent="0.25">
      <c r="A30" s="53" t="s">
        <v>66</v>
      </c>
      <c r="B30" s="99">
        <f>+'C56'!B30/'C53'!B30*100</f>
        <v>22.666666666666664</v>
      </c>
      <c r="C30" s="99">
        <f>+'C56'!C30/'C53'!C30*100</f>
        <v>26.131322094055015</v>
      </c>
      <c r="D30" s="99">
        <f>+'C56'!D30/'C53'!D30*100</f>
        <v>19.069553201289729</v>
      </c>
      <c r="E30" s="99"/>
      <c r="F30" s="99">
        <f>+'C56'!F30/'C53'!F30*100</f>
        <v>19.514661274014156</v>
      </c>
      <c r="G30" s="99">
        <f>+'C56'!G30/'C53'!G30*100</f>
        <v>22.91457286432161</v>
      </c>
      <c r="H30" s="99">
        <f>+'C56'!H30/'C53'!H30*100</f>
        <v>16.073245167853507</v>
      </c>
      <c r="I30" s="99"/>
      <c r="J30" s="99">
        <f>+'C56'!J30/'C53'!J30*100</f>
        <v>28.019586507072908</v>
      </c>
      <c r="K30" s="99">
        <f>+'C56'!K30/'C53'!K30*100</f>
        <v>31.481481481481481</v>
      </c>
      <c r="L30" s="99">
        <f>+'C56'!L30/'C53'!L30*100</f>
        <v>24.133949191685915</v>
      </c>
      <c r="M30" s="99"/>
      <c r="N30" s="99">
        <f>+'C56'!N30/'C53'!N30*100</f>
        <v>18.240469208211145</v>
      </c>
      <c r="O30" s="99">
        <f>+'C56'!O30/'C53'!O30*100</f>
        <v>19.72318339100346</v>
      </c>
      <c r="P30" s="99">
        <f>+'C56'!P30/'C53'!P30*100</f>
        <v>16.706443914081145</v>
      </c>
      <c r="Q30" s="99"/>
      <c r="R30" s="99">
        <f>+'C56'!R30/'C53'!R30*100</f>
        <v>28.641072516758076</v>
      </c>
      <c r="S30" s="99">
        <f>+'C56'!S30/'C53'!S30*100</f>
        <v>32.469135802469133</v>
      </c>
      <c r="T30" s="99">
        <f>+'C56'!T30/'C53'!T30*100</f>
        <v>24.909747292418771</v>
      </c>
      <c r="U30" s="99"/>
      <c r="V30" s="99">
        <f>+'C56'!V30/'C53'!V30*100</f>
        <v>19.194312796208532</v>
      </c>
      <c r="W30" s="99">
        <f>+'C56'!W30/'C53'!W30*100</f>
        <v>24.305555555555554</v>
      </c>
      <c r="X30" s="99">
        <f>+'C56'!X30/'C53'!X30*100</f>
        <v>13.834951456310678</v>
      </c>
      <c r="Y30" s="99"/>
      <c r="Z30" s="99">
        <v>0</v>
      </c>
      <c r="AA30" s="99">
        <v>0</v>
      </c>
      <c r="AB30" s="99">
        <v>0</v>
      </c>
    </row>
    <row r="31" spans="1:28" ht="15.95" customHeight="1" x14ac:dyDescent="0.25">
      <c r="A31" s="53" t="s">
        <v>67</v>
      </c>
      <c r="B31" s="99">
        <f>+'C56'!B31/'C53'!B31*100</f>
        <v>13.792492917847026</v>
      </c>
      <c r="C31" s="99">
        <f>+'C56'!C31/'C53'!C31*100</f>
        <v>17.572920417716961</v>
      </c>
      <c r="D31" s="99">
        <f>+'C56'!D31/'C53'!D31*100</f>
        <v>10.13584117032393</v>
      </c>
      <c r="E31" s="99"/>
      <c r="F31" s="99">
        <f>+'C56'!F31/'C53'!F31*100</f>
        <v>14.983713355048861</v>
      </c>
      <c r="G31" s="99">
        <f>+'C56'!G31/'C53'!G31*100</f>
        <v>17.618270799347471</v>
      </c>
      <c r="H31" s="99">
        <f>+'C56'!H31/'C53'!H31*100</f>
        <v>12.357723577235772</v>
      </c>
      <c r="I31" s="99"/>
      <c r="J31" s="99">
        <f>+'C56'!J31/'C53'!J31*100</f>
        <v>14.921465968586386</v>
      </c>
      <c r="K31" s="99">
        <f>+'C56'!K31/'C53'!K31*100</f>
        <v>17.88756388415673</v>
      </c>
      <c r="L31" s="99">
        <f>+'C56'!L31/'C53'!L31*100</f>
        <v>11.806797853309481</v>
      </c>
      <c r="M31" s="99"/>
      <c r="N31" s="99">
        <f>+'C56'!N31/'C53'!N31*100</f>
        <v>7.9111111111111105</v>
      </c>
      <c r="O31" s="99">
        <f>+'C56'!O31/'C53'!O31*100</f>
        <v>10.789980732177264</v>
      </c>
      <c r="P31" s="99">
        <f>+'C56'!P31/'C53'!P31*100</f>
        <v>5.4455445544554459</v>
      </c>
      <c r="Q31" s="99"/>
      <c r="R31" s="99">
        <f>+'C56'!R31/'C53'!R31*100</f>
        <v>21.340887629839472</v>
      </c>
      <c r="S31" s="99">
        <f>+'C56'!S31/'C53'!S31*100</f>
        <v>26.127819548872182</v>
      </c>
      <c r="T31" s="99">
        <f>+'C56'!T31/'C53'!T31*100</f>
        <v>16.508538899430743</v>
      </c>
      <c r="U31" s="99"/>
      <c r="V31" s="99">
        <f>+'C56'!V31/'C53'!V31*100</f>
        <v>10</v>
      </c>
      <c r="W31" s="99">
        <f>+'C56'!W31/'C53'!W31*100</f>
        <v>15.209125475285171</v>
      </c>
      <c r="X31" s="99">
        <f>+'C56'!X31/'C53'!X31*100</f>
        <v>5.1418439716312054</v>
      </c>
      <c r="Y31" s="99"/>
      <c r="Z31" s="99">
        <v>0</v>
      </c>
      <c r="AA31" s="99">
        <v>0</v>
      </c>
      <c r="AB31" s="99">
        <v>0</v>
      </c>
    </row>
    <row r="32" spans="1:28" ht="15.95" customHeight="1" x14ac:dyDescent="0.25">
      <c r="A32" s="53" t="s">
        <v>68</v>
      </c>
      <c r="B32" s="99">
        <f>+'C56'!B32/'C53'!B32*100</f>
        <v>17.418459403192227</v>
      </c>
      <c r="C32" s="99">
        <f>+'C56'!C32/'C53'!C32*100</f>
        <v>19.40928270042194</v>
      </c>
      <c r="D32" s="99">
        <f>+'C56'!D32/'C53'!D32*100</f>
        <v>15.479452054794521</v>
      </c>
      <c r="E32" s="99"/>
      <c r="F32" s="99">
        <f>+'C56'!F32/'C53'!F32*100</f>
        <v>17.434210526315788</v>
      </c>
      <c r="G32" s="99">
        <f>+'C56'!G32/'C53'!G32*100</f>
        <v>16.216216216216218</v>
      </c>
      <c r="H32" s="99">
        <f>+'C56'!H32/'C53'!H32*100</f>
        <v>18.589743589743591</v>
      </c>
      <c r="I32" s="99"/>
      <c r="J32" s="99">
        <f>+'C56'!J32/'C53'!J32*100</f>
        <v>20.061728395061728</v>
      </c>
      <c r="K32" s="99">
        <f>+'C56'!K32/'C53'!K32*100</f>
        <v>21.022727272727273</v>
      </c>
      <c r="L32" s="99">
        <f>+'C56'!L32/'C53'!L32*100</f>
        <v>18.918918918918919</v>
      </c>
      <c r="M32" s="99"/>
      <c r="N32" s="99">
        <f>+'C56'!N32/'C53'!N32*100</f>
        <v>8.1272084805653702</v>
      </c>
      <c r="O32" s="99">
        <f>+'C56'!O32/'C53'!O32*100</f>
        <v>12.949640287769784</v>
      </c>
      <c r="P32" s="99">
        <f>+'C56'!P32/'C53'!P32*100</f>
        <v>3.4722222222222223</v>
      </c>
      <c r="Q32" s="99"/>
      <c r="R32" s="99">
        <f>+'C56'!R32/'C53'!R32*100</f>
        <v>25.555555555555554</v>
      </c>
      <c r="S32" s="99">
        <f>+'C56'!S32/'C53'!S32*100</f>
        <v>27.407407407407408</v>
      </c>
      <c r="T32" s="99">
        <f>+'C56'!T32/'C53'!T32*100</f>
        <v>23.703703703703706</v>
      </c>
      <c r="U32" s="99"/>
      <c r="V32" s="99">
        <f>+'C56'!V32/'C53'!V32*100</f>
        <v>15.769230769230768</v>
      </c>
      <c r="W32" s="99">
        <f>+'C56'!W32/'C53'!W32*100</f>
        <v>19.469026548672566</v>
      </c>
      <c r="X32" s="99">
        <f>+'C56'!X32/'C53'!X32*100</f>
        <v>12.925170068027212</v>
      </c>
      <c r="Y32" s="99"/>
      <c r="Z32" s="99">
        <v>0</v>
      </c>
      <c r="AA32" s="99">
        <v>0</v>
      </c>
      <c r="AB32" s="99">
        <v>0</v>
      </c>
    </row>
    <row r="33" spans="1:28" ht="15.95" customHeight="1" x14ac:dyDescent="0.25">
      <c r="A33" s="53" t="s">
        <v>479</v>
      </c>
      <c r="B33" s="99">
        <f>+'C56'!B33/'C53'!B33*100</f>
        <v>21.751054852320674</v>
      </c>
      <c r="C33" s="99">
        <f>+'C56'!C33/'C53'!C33*100</f>
        <v>26.300335570469795</v>
      </c>
      <c r="D33" s="99">
        <f>+'C56'!D33/'C53'!D33*100</f>
        <v>17.147707979626485</v>
      </c>
      <c r="E33" s="99"/>
      <c r="F33" s="99">
        <f>+'C56'!F33/'C53'!F33*100</f>
        <v>18.894009216589861</v>
      </c>
      <c r="G33" s="99">
        <f>+'C56'!G33/'C53'!G33*100</f>
        <v>22.710622710622712</v>
      </c>
      <c r="H33" s="99">
        <f>+'C56'!H33/'C53'!H33*100</f>
        <v>15.027829313543601</v>
      </c>
      <c r="I33" s="99"/>
      <c r="J33" s="99">
        <f>+'C56'!J33/'C53'!J33*100</f>
        <v>25.747348119575697</v>
      </c>
      <c r="K33" s="99">
        <f>+'C56'!K33/'C53'!K33*100</f>
        <v>30.426716141001855</v>
      </c>
      <c r="L33" s="99">
        <f>+'C56'!L33/'C53'!L33*100</f>
        <v>20.682730923694777</v>
      </c>
      <c r="M33" s="99"/>
      <c r="N33" s="99">
        <f>+'C56'!N33/'C53'!N33*100</f>
        <v>17.216494845360824</v>
      </c>
      <c r="O33" s="99">
        <f>+'C56'!O33/'C53'!O33*100</f>
        <v>20.399999999999999</v>
      </c>
      <c r="P33" s="99">
        <f>+'C56'!P33/'C53'!P33*100</f>
        <v>13.829787234042554</v>
      </c>
      <c r="Q33" s="99"/>
      <c r="R33" s="99">
        <f>+'C56'!R33/'C53'!R33*100</f>
        <v>31.368186874304783</v>
      </c>
      <c r="S33" s="99">
        <f>+'C56'!S33/'C53'!S33*100</f>
        <v>38.513513513513516</v>
      </c>
      <c r="T33" s="99">
        <f>+'C56'!T33/'C53'!T33*100</f>
        <v>24.395604395604394</v>
      </c>
      <c r="U33" s="99"/>
      <c r="V33" s="99">
        <f>+'C56'!V33/'C53'!V33*100</f>
        <v>14.686248331108146</v>
      </c>
      <c r="W33" s="99">
        <f>+'C56'!W33/'C53'!W33*100</f>
        <v>18.591549295774648</v>
      </c>
      <c r="X33" s="99">
        <f>+'C56'!X33/'C53'!X33*100</f>
        <v>11.167512690355331</v>
      </c>
      <c r="Y33" s="99"/>
      <c r="Z33" s="99">
        <v>0</v>
      </c>
      <c r="AA33" s="99">
        <v>0</v>
      </c>
      <c r="AB33" s="99">
        <v>0</v>
      </c>
    </row>
    <row r="34" spans="1:28" ht="15.95" customHeight="1" x14ac:dyDescent="0.25">
      <c r="A34" s="53" t="s">
        <v>69</v>
      </c>
      <c r="B34" s="99">
        <f>+'C56'!B34/'C53'!B34*100</f>
        <v>8.536585365853659</v>
      </c>
      <c r="C34" s="99">
        <f>+'C56'!C34/'C53'!C34*100</f>
        <v>11.063829787234042</v>
      </c>
      <c r="D34" s="99">
        <f>+'C56'!D34/'C53'!D34*100</f>
        <v>5.7870370370370372</v>
      </c>
      <c r="E34" s="99"/>
      <c r="F34" s="99">
        <f>+'C56'!F34/'C53'!F34*100</f>
        <v>8.7557603686635943</v>
      </c>
      <c r="G34" s="99">
        <f>+'C56'!G34/'C53'!G34*100</f>
        <v>10.256410256410255</v>
      </c>
      <c r="H34" s="99">
        <f>+'C56'!H34/'C53'!H34*100</f>
        <v>7.0000000000000009</v>
      </c>
      <c r="I34" s="99"/>
      <c r="J34" s="99">
        <f>+'C56'!J34/'C53'!J34*100</f>
        <v>15.706806282722512</v>
      </c>
      <c r="K34" s="99">
        <f>+'C56'!K34/'C53'!K34*100</f>
        <v>21.153846153846153</v>
      </c>
      <c r="L34" s="99">
        <f>+'C56'!L34/'C53'!L34*100</f>
        <v>9.1954022988505741</v>
      </c>
      <c r="M34" s="99"/>
      <c r="N34" s="99">
        <f>+'C56'!N34/'C53'!N34*100</f>
        <v>5.625</v>
      </c>
      <c r="O34" s="99">
        <f>+'C56'!O34/'C53'!O34*100</f>
        <v>7.2289156626506017</v>
      </c>
      <c r="P34" s="99">
        <f>+'C56'!P34/'C53'!P34*100</f>
        <v>3.8961038961038961</v>
      </c>
      <c r="Q34" s="99"/>
      <c r="R34" s="99">
        <f>+'C56'!R34/'C53'!R34*100</f>
        <v>9.1428571428571423</v>
      </c>
      <c r="S34" s="99">
        <f>+'C56'!S34/'C53'!S34*100</f>
        <v>10.989010989010989</v>
      </c>
      <c r="T34" s="99">
        <f>+'C56'!T34/'C53'!T34*100</f>
        <v>7.1428571428571423</v>
      </c>
      <c r="U34" s="99"/>
      <c r="V34" s="99">
        <f>+'C56'!V34/'C53'!V34*100</f>
        <v>1.8867924528301887</v>
      </c>
      <c r="W34" s="99">
        <f>+'C56'!W34/'C53'!W34*100</f>
        <v>2.666666666666667</v>
      </c>
      <c r="X34" s="99">
        <f>+'C56'!X34/'C53'!X34*100</f>
        <v>1.1904761904761905</v>
      </c>
      <c r="Y34" s="99"/>
      <c r="Z34" s="99">
        <v>0</v>
      </c>
      <c r="AA34" s="99">
        <v>0</v>
      </c>
      <c r="AB34" s="99">
        <v>0</v>
      </c>
    </row>
    <row r="35" spans="1:28" ht="15.95" customHeight="1" x14ac:dyDescent="0.25">
      <c r="A35" s="53" t="s">
        <v>70</v>
      </c>
      <c r="B35" s="99">
        <f>+'C56'!B35/'C53'!B35*100</f>
        <v>16.257807549560969</v>
      </c>
      <c r="C35" s="99">
        <f>+'C56'!C35/'C53'!C35*100</f>
        <v>19.103942652329749</v>
      </c>
      <c r="D35" s="99">
        <f>+'C56'!D35/'C53'!D35*100</f>
        <v>13.352844338759832</v>
      </c>
      <c r="E35" s="99"/>
      <c r="F35" s="99">
        <f>+'C56'!F35/'C53'!F35*100</f>
        <v>16.375630578191696</v>
      </c>
      <c r="G35" s="99">
        <f>+'C56'!G35/'C53'!G35*100</f>
        <v>18.548990276738969</v>
      </c>
      <c r="H35" s="99">
        <f>+'C56'!H35/'C53'!H35*100</f>
        <v>14.032258064516128</v>
      </c>
      <c r="I35" s="99"/>
      <c r="J35" s="99">
        <f>+'C56'!J35/'C53'!J35*100</f>
        <v>21.561338289962826</v>
      </c>
      <c r="K35" s="99">
        <f>+'C56'!K35/'C53'!K35*100</f>
        <v>23.828756058158319</v>
      </c>
      <c r="L35" s="99">
        <f>+'C56'!L35/'C53'!L35*100</f>
        <v>19.18850380388842</v>
      </c>
      <c r="M35" s="99"/>
      <c r="N35" s="99">
        <f>+'C56'!N35/'C53'!N35*100</f>
        <v>13.743637204997686</v>
      </c>
      <c r="O35" s="99">
        <f>+'C56'!O35/'C53'!O35*100</f>
        <v>15.718157181571815</v>
      </c>
      <c r="P35" s="99">
        <f>+'C56'!P35/'C53'!P35*100</f>
        <v>11.669829222011385</v>
      </c>
      <c r="Q35" s="99"/>
      <c r="R35" s="99">
        <f>+'C56'!R35/'C53'!R35*100</f>
        <v>18.848700967906264</v>
      </c>
      <c r="S35" s="99">
        <f>+'C56'!S35/'C53'!S35*100</f>
        <v>23.294858342077649</v>
      </c>
      <c r="T35" s="99">
        <f>+'C56'!T35/'C53'!T35*100</f>
        <v>14.653465346534652</v>
      </c>
      <c r="U35" s="99"/>
      <c r="V35" s="99">
        <f>+'C56'!V35/'C53'!V35*100</f>
        <v>9.6103896103896105</v>
      </c>
      <c r="W35" s="99">
        <f>+'C56'!W35/'C53'!W35*100</f>
        <v>13.43915343915344</v>
      </c>
      <c r="X35" s="99">
        <f>+'C56'!X35/'C53'!X35*100</f>
        <v>5.9183673469387754</v>
      </c>
      <c r="Y35" s="99"/>
      <c r="Z35" s="99">
        <v>0</v>
      </c>
      <c r="AA35" s="99">
        <v>0</v>
      </c>
      <c r="AB35" s="99">
        <v>0</v>
      </c>
    </row>
    <row r="36" spans="1:28" ht="15.95" customHeight="1" x14ac:dyDescent="0.25">
      <c r="A36" s="53" t="s">
        <v>71</v>
      </c>
      <c r="B36" s="99">
        <f>+'C56'!B36/'C53'!B36*100</f>
        <v>25.609054287358529</v>
      </c>
      <c r="C36" s="99">
        <f>+'C56'!C36/'C53'!C36*100</f>
        <v>29.556840077071289</v>
      </c>
      <c r="D36" s="99">
        <f>+'C56'!D36/'C53'!D36*100</f>
        <v>21.695951107715814</v>
      </c>
      <c r="E36" s="99"/>
      <c r="F36" s="99">
        <f>+'C56'!F36/'C53'!F36*100</f>
        <v>27.390076643807987</v>
      </c>
      <c r="G36" s="99">
        <f>+'C56'!G36/'C53'!G36*100</f>
        <v>30.086410054988217</v>
      </c>
      <c r="H36" s="99">
        <f>+'C56'!H36/'C53'!H36*100</f>
        <v>24.543946932006634</v>
      </c>
      <c r="I36" s="99"/>
      <c r="J36" s="99">
        <f>+'C56'!J36/'C53'!J36*100</f>
        <v>33.161068044788976</v>
      </c>
      <c r="K36" s="99">
        <f>+'C56'!K36/'C53'!K36*100</f>
        <v>37.094017094017097</v>
      </c>
      <c r="L36" s="99">
        <f>+'C56'!L36/'C53'!L36*100</f>
        <v>29.166666666666668</v>
      </c>
      <c r="M36" s="99"/>
      <c r="N36" s="99">
        <f>+'C56'!N36/'C53'!N36*100</f>
        <v>20</v>
      </c>
      <c r="O36" s="99">
        <f>+'C56'!O36/'C53'!O36*100</f>
        <v>25.077081192189105</v>
      </c>
      <c r="P36" s="99">
        <f>+'C56'!P36/'C53'!P36*100</f>
        <v>15.118577075098813</v>
      </c>
      <c r="Q36" s="99"/>
      <c r="R36" s="99">
        <f>+'C56'!R36/'C53'!R36*100</f>
        <v>27.529923830250276</v>
      </c>
      <c r="S36" s="99">
        <f>+'C56'!S36/'C53'!S36*100</f>
        <v>31.838565022421523</v>
      </c>
      <c r="T36" s="99">
        <f>+'C56'!T36/'C53'!T36*100</f>
        <v>23.467230443974628</v>
      </c>
      <c r="U36" s="99"/>
      <c r="V36" s="99">
        <f>+'C56'!V36/'C53'!V36*100</f>
        <v>17.647058823529413</v>
      </c>
      <c r="W36" s="99">
        <f>+'C56'!W36/'C53'!W36*100</f>
        <v>21.428571428571427</v>
      </c>
      <c r="X36" s="99">
        <f>+'C56'!X36/'C53'!X36*100</f>
        <v>14.021739130434781</v>
      </c>
      <c r="Y36" s="99"/>
      <c r="Z36" s="99">
        <v>0</v>
      </c>
      <c r="AA36" s="99">
        <v>0</v>
      </c>
      <c r="AB36" s="99">
        <v>0</v>
      </c>
    </row>
    <row r="37" spans="1:28" ht="15.95" customHeight="1" thickBot="1" x14ac:dyDescent="0.3">
      <c r="A37" s="49" t="s">
        <v>72</v>
      </c>
      <c r="B37" s="99">
        <f>+'C56'!B37/'C53'!B37*100</f>
        <v>34.724005134788186</v>
      </c>
      <c r="C37" s="99">
        <f>+'C56'!C37/'C53'!C37*100</f>
        <v>37.690355329949234</v>
      </c>
      <c r="D37" s="99">
        <f>+'C56'!D37/'C53'!D37*100</f>
        <v>31.688311688311689</v>
      </c>
      <c r="E37" s="99"/>
      <c r="F37" s="99">
        <f>+'C56'!F37/'C53'!F37*100</f>
        <v>36.533333333333331</v>
      </c>
      <c r="G37" s="99">
        <f>+'C56'!G37/'C53'!G37*100</f>
        <v>34.857142857142861</v>
      </c>
      <c r="H37" s="99">
        <f>+'C56'!H37/'C53'!H37*100</f>
        <v>38</v>
      </c>
      <c r="I37" s="99"/>
      <c r="J37" s="99">
        <f>+'C56'!J37/'C53'!J37*100</f>
        <v>37.150127226463106</v>
      </c>
      <c r="K37" s="99">
        <f>+'C56'!K37/'C53'!K37*100</f>
        <v>40.096618357487927</v>
      </c>
      <c r="L37" s="99">
        <f>+'C56'!L37/'C53'!L37*100</f>
        <v>33.87096774193548</v>
      </c>
      <c r="M37" s="99"/>
      <c r="N37" s="99">
        <f>+'C56'!N37/'C53'!N37*100</f>
        <v>30.921052631578949</v>
      </c>
      <c r="O37" s="99">
        <f>+'C56'!O37/'C53'!O37*100</f>
        <v>35.810810810810814</v>
      </c>
      <c r="P37" s="99">
        <f>+'C56'!P37/'C53'!P37*100</f>
        <v>26.282051282051285</v>
      </c>
      <c r="Q37" s="99"/>
      <c r="R37" s="99">
        <f>+'C56'!R37/'C53'!R37*100</f>
        <v>40.425531914893611</v>
      </c>
      <c r="S37" s="99">
        <f>+'C56'!S37/'C53'!S37*100</f>
        <v>45.341614906832298</v>
      </c>
      <c r="T37" s="99">
        <f>+'C56'!T37/'C53'!T37*100</f>
        <v>33.884297520661157</v>
      </c>
      <c r="U37" s="99"/>
      <c r="V37" s="99">
        <f>+'C56'!V37/'C53'!V37*100</f>
        <v>24.509803921568626</v>
      </c>
      <c r="W37" s="99">
        <f>+'C56'!W37/'C53'!W37*100</f>
        <v>27.835051546391753</v>
      </c>
      <c r="X37" s="99">
        <f>+'C56'!X37/'C53'!X37*100</f>
        <v>21.495327102803738</v>
      </c>
      <c r="Y37" s="99"/>
      <c r="Z37" s="99">
        <v>0</v>
      </c>
      <c r="AA37" s="99">
        <v>0</v>
      </c>
      <c r="AB37" s="99">
        <v>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C2:AD3"/>
    <mergeCell ref="V7:X7"/>
    <mergeCell ref="Z7:AB7"/>
    <mergeCell ref="A39:AB39"/>
    <mergeCell ref="A40:AB40"/>
    <mergeCell ref="A38:AB38"/>
    <mergeCell ref="A7:A8"/>
    <mergeCell ref="B7:D7"/>
    <mergeCell ref="F7:H7"/>
    <mergeCell ref="J7:L7"/>
    <mergeCell ref="N7:P7"/>
    <mergeCell ref="R7:T7"/>
    <mergeCell ref="A1:AB1"/>
    <mergeCell ref="A2:AB2"/>
    <mergeCell ref="A5:AB5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"/>
  <sheetViews>
    <sheetView showGridLines="0" zoomScale="95" zoomScaleNormal="95" zoomScaleSheetLayoutView="100" workbookViewId="0">
      <selection activeCell="AC20" sqref="AC20"/>
    </sheetView>
  </sheetViews>
  <sheetFormatPr baseColWidth="10" defaultRowHeight="15" customHeight="1" x14ac:dyDescent="0.25"/>
  <cols>
    <col min="1" max="1" width="16.140625" style="48" customWidth="1"/>
    <col min="2" max="4" width="8.28515625" style="48" customWidth="1"/>
    <col min="5" max="5" width="1.42578125" style="48" customWidth="1"/>
    <col min="6" max="8" width="7.28515625" style="48" customWidth="1"/>
    <col min="9" max="9" width="1.42578125" style="48" customWidth="1"/>
    <col min="10" max="12" width="7.28515625" style="48" customWidth="1"/>
    <col min="13" max="13" width="1.85546875" style="48" customWidth="1"/>
    <col min="14" max="14" width="7.28515625" style="48" customWidth="1"/>
    <col min="15" max="15" width="7.5703125" style="48" bestFit="1" customWidth="1"/>
    <col min="16" max="16" width="7.28515625" style="48" customWidth="1"/>
    <col min="17" max="17" width="1.5703125" style="48" customWidth="1"/>
    <col min="18" max="20" width="7.28515625" style="48" customWidth="1"/>
    <col min="21" max="21" width="1.140625" style="48" customWidth="1"/>
    <col min="22" max="24" width="7.28515625" style="48" customWidth="1"/>
    <col min="25" max="25" width="1.42578125" style="48" customWidth="1"/>
    <col min="26" max="28" width="7.28515625" style="48" customWidth="1"/>
    <col min="29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75" t="s">
        <v>229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128"/>
      <c r="AD1" s="128"/>
      <c r="AE1" s="30"/>
    </row>
    <row r="2" spans="1:31" ht="15" customHeight="1" x14ac:dyDescent="0.25">
      <c r="A2" s="265" t="s">
        <v>516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ht="15" customHeight="1" x14ac:dyDescent="0.25">
      <c r="A9" s="274" t="s">
        <v>4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</row>
    <row r="10" spans="1:31" s="50" customFormat="1" ht="15" customHeight="1" x14ac:dyDescent="0.25">
      <c r="A10" s="50" t="s">
        <v>8</v>
      </c>
      <c r="B10" s="196">
        <f>+F10+J10+N10+R10+V10+Z10</f>
        <v>29</v>
      </c>
      <c r="C10" s="196">
        <f>+G10+K10+O10+S10+W10+AA10</f>
        <v>12</v>
      </c>
      <c r="D10" s="196">
        <f>+H10+L10+P10+T10+X10+AB10</f>
        <v>17</v>
      </c>
      <c r="E10" s="196"/>
      <c r="F10" s="196">
        <f>SUM(F12:F38)</f>
        <v>7</v>
      </c>
      <c r="G10" s="196">
        <f>SUM(G12:G38)</f>
        <v>4</v>
      </c>
      <c r="H10" s="196">
        <f>SUM(H12:H38)</f>
        <v>3</v>
      </c>
      <c r="I10" s="196"/>
      <c r="J10" s="196">
        <f>SUM(J12:J38)</f>
        <v>3</v>
      </c>
      <c r="K10" s="196">
        <f>SUM(K12:K38)</f>
        <v>0</v>
      </c>
      <c r="L10" s="196">
        <f>SUM(L12:L38)</f>
        <v>3</v>
      </c>
      <c r="M10" s="196"/>
      <c r="N10" s="196">
        <f>SUM(N12:N38)</f>
        <v>4</v>
      </c>
      <c r="O10" s="196">
        <f>SUM(O12:O38)</f>
        <v>2</v>
      </c>
      <c r="P10" s="196">
        <f>SUM(P12:P38)</f>
        <v>2</v>
      </c>
      <c r="Q10" s="196"/>
      <c r="R10" s="196">
        <f>SUM(R12:R38)</f>
        <v>15</v>
      </c>
      <c r="S10" s="196">
        <f>SUM(S12:S38)</f>
        <v>6</v>
      </c>
      <c r="T10" s="196">
        <f>SUM(T12:T38)</f>
        <v>9</v>
      </c>
      <c r="U10" s="196"/>
      <c r="V10" s="196">
        <f>SUM(V12:V38)</f>
        <v>0</v>
      </c>
      <c r="W10" s="196">
        <f>SUM(W12:W38)</f>
        <v>0</v>
      </c>
      <c r="X10" s="196">
        <f>SUM(X12:X38)</f>
        <v>0</v>
      </c>
      <c r="Y10" s="196"/>
      <c r="Z10" s="196">
        <f>SUM(Z12:Z38)</f>
        <v>0</v>
      </c>
      <c r="AA10" s="196">
        <f>SUM(AA12:AA38)</f>
        <v>0</v>
      </c>
      <c r="AB10" s="196">
        <f>SUM(AB12:AB38)</f>
        <v>0</v>
      </c>
    </row>
    <row r="11" spans="1:31" s="54" customFormat="1" ht="15" hidden="1" customHeight="1" x14ac:dyDescent="0.25"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</row>
    <row r="12" spans="1:31" s="54" customFormat="1" ht="15" hidden="1" customHeight="1" x14ac:dyDescent="0.25">
      <c r="A12" s="54" t="s">
        <v>47</v>
      </c>
      <c r="B12" s="34">
        <v>0</v>
      </c>
      <c r="C12" s="34">
        <v>0</v>
      </c>
      <c r="D12" s="34">
        <v>0</v>
      </c>
      <c r="E12" s="34"/>
      <c r="F12" s="34">
        <v>0</v>
      </c>
      <c r="G12" s="34">
        <v>0</v>
      </c>
      <c r="H12" s="34">
        <v>0</v>
      </c>
      <c r="I12" s="34"/>
      <c r="J12" s="34">
        <v>0</v>
      </c>
      <c r="K12" s="34">
        <v>0</v>
      </c>
      <c r="L12" s="34">
        <v>0</v>
      </c>
      <c r="M12" s="34"/>
      <c r="N12" s="34">
        <v>0</v>
      </c>
      <c r="O12" s="34">
        <v>0</v>
      </c>
      <c r="P12" s="34">
        <v>0</v>
      </c>
      <c r="Q12" s="34"/>
      <c r="R12" s="34">
        <v>0</v>
      </c>
      <c r="S12" s="34">
        <v>0</v>
      </c>
      <c r="T12" s="34">
        <v>0</v>
      </c>
      <c r="U12" s="34"/>
      <c r="V12" s="34">
        <v>0</v>
      </c>
      <c r="W12" s="34">
        <v>0</v>
      </c>
      <c r="X12" s="34">
        <v>0</v>
      </c>
      <c r="Y12" s="34"/>
      <c r="Z12" s="34">
        <v>0</v>
      </c>
      <c r="AA12" s="34">
        <v>0</v>
      </c>
      <c r="AB12" s="34">
        <v>0</v>
      </c>
    </row>
    <row r="13" spans="1:31" s="54" customFormat="1" ht="15" hidden="1" customHeight="1" x14ac:dyDescent="0.25">
      <c r="A13" s="54" t="s">
        <v>48</v>
      </c>
      <c r="B13" s="34">
        <v>0</v>
      </c>
      <c r="C13" s="34">
        <v>0</v>
      </c>
      <c r="D13" s="34">
        <v>0</v>
      </c>
      <c r="E13" s="34"/>
      <c r="F13" s="34">
        <v>0</v>
      </c>
      <c r="G13" s="34">
        <v>0</v>
      </c>
      <c r="H13" s="34">
        <v>0</v>
      </c>
      <c r="I13" s="34"/>
      <c r="J13" s="34">
        <v>0</v>
      </c>
      <c r="K13" s="34">
        <v>0</v>
      </c>
      <c r="L13" s="34">
        <v>0</v>
      </c>
      <c r="M13" s="34"/>
      <c r="N13" s="34">
        <v>0</v>
      </c>
      <c r="O13" s="34">
        <v>0</v>
      </c>
      <c r="P13" s="34">
        <v>0</v>
      </c>
      <c r="Q13" s="34"/>
      <c r="R13" s="34">
        <v>0</v>
      </c>
      <c r="S13" s="34">
        <v>0</v>
      </c>
      <c r="T13" s="34">
        <v>0</v>
      </c>
      <c r="U13" s="34"/>
      <c r="V13" s="34">
        <v>0</v>
      </c>
      <c r="W13" s="34">
        <v>0</v>
      </c>
      <c r="X13" s="34">
        <v>0</v>
      </c>
      <c r="Y13" s="34"/>
      <c r="Z13" s="34">
        <v>0</v>
      </c>
      <c r="AA13" s="34">
        <v>0</v>
      </c>
      <c r="AB13" s="34">
        <v>0</v>
      </c>
    </row>
    <row r="14" spans="1:31" s="54" customFormat="1" ht="15" hidden="1" customHeight="1" x14ac:dyDescent="0.25">
      <c r="A14" s="54" t="s">
        <v>49</v>
      </c>
      <c r="B14" s="34">
        <v>0</v>
      </c>
      <c r="C14" s="34">
        <v>0</v>
      </c>
      <c r="D14" s="34">
        <v>0</v>
      </c>
      <c r="E14" s="34"/>
      <c r="F14" s="34">
        <v>0</v>
      </c>
      <c r="G14" s="34">
        <v>0</v>
      </c>
      <c r="H14" s="34">
        <v>0</v>
      </c>
      <c r="I14" s="34"/>
      <c r="J14" s="34">
        <v>0</v>
      </c>
      <c r="K14" s="34">
        <v>0</v>
      </c>
      <c r="L14" s="34">
        <v>0</v>
      </c>
      <c r="M14" s="34"/>
      <c r="N14" s="34">
        <v>0</v>
      </c>
      <c r="O14" s="34">
        <v>0</v>
      </c>
      <c r="P14" s="34">
        <v>0</v>
      </c>
      <c r="Q14" s="34"/>
      <c r="R14" s="34">
        <v>0</v>
      </c>
      <c r="S14" s="34">
        <v>0</v>
      </c>
      <c r="T14" s="34">
        <v>0</v>
      </c>
      <c r="U14" s="34"/>
      <c r="V14" s="34">
        <v>0</v>
      </c>
      <c r="W14" s="34">
        <v>0</v>
      </c>
      <c r="X14" s="34">
        <v>0</v>
      </c>
      <c r="Y14" s="34"/>
      <c r="Z14" s="34">
        <v>0</v>
      </c>
      <c r="AA14" s="34">
        <v>0</v>
      </c>
      <c r="AB14" s="34">
        <v>0</v>
      </c>
    </row>
    <row r="15" spans="1:31" s="54" customFormat="1" ht="15" hidden="1" customHeight="1" x14ac:dyDescent="0.25">
      <c r="A15" s="54" t="s">
        <v>50</v>
      </c>
      <c r="B15" s="34">
        <v>0</v>
      </c>
      <c r="C15" s="34">
        <v>0</v>
      </c>
      <c r="D15" s="34">
        <v>0</v>
      </c>
      <c r="E15" s="34"/>
      <c r="F15" s="34">
        <v>0</v>
      </c>
      <c r="G15" s="34">
        <v>0</v>
      </c>
      <c r="H15" s="34">
        <v>0</v>
      </c>
      <c r="I15" s="34"/>
      <c r="J15" s="34">
        <v>0</v>
      </c>
      <c r="K15" s="34">
        <v>0</v>
      </c>
      <c r="L15" s="34">
        <v>0</v>
      </c>
      <c r="M15" s="34"/>
      <c r="N15" s="34">
        <v>0</v>
      </c>
      <c r="O15" s="34">
        <v>0</v>
      </c>
      <c r="P15" s="34">
        <v>0</v>
      </c>
      <c r="Q15" s="34"/>
      <c r="R15" s="34">
        <v>0</v>
      </c>
      <c r="S15" s="34">
        <v>0</v>
      </c>
      <c r="T15" s="34">
        <v>0</v>
      </c>
      <c r="U15" s="34"/>
      <c r="V15" s="34">
        <v>0</v>
      </c>
      <c r="W15" s="34">
        <v>0</v>
      </c>
      <c r="X15" s="34">
        <v>0</v>
      </c>
      <c r="Y15" s="34"/>
      <c r="Z15" s="34">
        <v>0</v>
      </c>
      <c r="AA15" s="34">
        <v>0</v>
      </c>
      <c r="AB15" s="34">
        <v>0</v>
      </c>
    </row>
    <row r="16" spans="1:31" s="54" customFormat="1" ht="15" hidden="1" customHeight="1" x14ac:dyDescent="0.25">
      <c r="A16" s="54" t="s">
        <v>51</v>
      </c>
      <c r="B16" s="34">
        <v>0</v>
      </c>
      <c r="C16" s="34">
        <v>0</v>
      </c>
      <c r="D16" s="34">
        <v>0</v>
      </c>
      <c r="E16" s="34"/>
      <c r="F16" s="34">
        <v>0</v>
      </c>
      <c r="G16" s="34">
        <v>0</v>
      </c>
      <c r="H16" s="34">
        <v>0</v>
      </c>
      <c r="I16" s="34"/>
      <c r="J16" s="34">
        <v>0</v>
      </c>
      <c r="K16" s="34">
        <v>0</v>
      </c>
      <c r="L16" s="34">
        <v>0</v>
      </c>
      <c r="M16" s="34"/>
      <c r="N16" s="34">
        <v>0</v>
      </c>
      <c r="O16" s="34">
        <v>0</v>
      </c>
      <c r="P16" s="34">
        <v>0</v>
      </c>
      <c r="Q16" s="34"/>
      <c r="R16" s="34">
        <v>0</v>
      </c>
      <c r="S16" s="34">
        <v>0</v>
      </c>
      <c r="T16" s="34">
        <v>0</v>
      </c>
      <c r="U16" s="34"/>
      <c r="V16" s="34">
        <v>0</v>
      </c>
      <c r="W16" s="34">
        <v>0</v>
      </c>
      <c r="X16" s="34">
        <v>0</v>
      </c>
      <c r="Y16" s="34"/>
      <c r="Z16" s="34">
        <v>0</v>
      </c>
      <c r="AA16" s="34">
        <v>0</v>
      </c>
      <c r="AB16" s="34">
        <v>0</v>
      </c>
    </row>
    <row r="17" spans="1:28" s="54" customFormat="1" ht="15" hidden="1" customHeight="1" x14ac:dyDescent="0.25">
      <c r="A17" s="54" t="s">
        <v>52</v>
      </c>
      <c r="B17" s="34">
        <v>0</v>
      </c>
      <c r="C17" s="34">
        <v>0</v>
      </c>
      <c r="D17" s="34">
        <v>0</v>
      </c>
      <c r="E17" s="34"/>
      <c r="F17" s="34">
        <v>0</v>
      </c>
      <c r="G17" s="34">
        <v>0</v>
      </c>
      <c r="H17" s="34">
        <v>0</v>
      </c>
      <c r="I17" s="34"/>
      <c r="J17" s="34">
        <v>0</v>
      </c>
      <c r="K17" s="34">
        <v>0</v>
      </c>
      <c r="L17" s="34">
        <v>0</v>
      </c>
      <c r="M17" s="34"/>
      <c r="N17" s="34">
        <v>0</v>
      </c>
      <c r="O17" s="34">
        <v>0</v>
      </c>
      <c r="P17" s="34">
        <v>0</v>
      </c>
      <c r="Q17" s="34"/>
      <c r="R17" s="34">
        <v>0</v>
      </c>
      <c r="S17" s="34">
        <v>0</v>
      </c>
      <c r="T17" s="34">
        <v>0</v>
      </c>
      <c r="U17" s="34"/>
      <c r="V17" s="34">
        <v>0</v>
      </c>
      <c r="W17" s="34">
        <v>0</v>
      </c>
      <c r="X17" s="34">
        <v>0</v>
      </c>
      <c r="Y17" s="34"/>
      <c r="Z17" s="34">
        <v>0</v>
      </c>
      <c r="AA17" s="34">
        <v>0</v>
      </c>
      <c r="AB17" s="34">
        <v>0</v>
      </c>
    </row>
    <row r="18" spans="1:28" s="54" customFormat="1" ht="15" hidden="1" customHeight="1" x14ac:dyDescent="0.25">
      <c r="A18" s="54" t="s">
        <v>53</v>
      </c>
      <c r="B18" s="34">
        <v>0</v>
      </c>
      <c r="C18" s="34">
        <v>0</v>
      </c>
      <c r="D18" s="34">
        <v>0</v>
      </c>
      <c r="E18" s="34"/>
      <c r="F18" s="34">
        <v>0</v>
      </c>
      <c r="G18" s="34">
        <v>0</v>
      </c>
      <c r="H18" s="34">
        <v>0</v>
      </c>
      <c r="I18" s="34"/>
      <c r="J18" s="34">
        <v>0</v>
      </c>
      <c r="K18" s="34">
        <v>0</v>
      </c>
      <c r="L18" s="34">
        <v>0</v>
      </c>
      <c r="M18" s="34"/>
      <c r="N18" s="34">
        <v>0</v>
      </c>
      <c r="O18" s="34">
        <v>0</v>
      </c>
      <c r="P18" s="34">
        <v>0</v>
      </c>
      <c r="Q18" s="34"/>
      <c r="R18" s="34">
        <v>0</v>
      </c>
      <c r="S18" s="34">
        <v>0</v>
      </c>
      <c r="T18" s="34">
        <v>0</v>
      </c>
      <c r="U18" s="34"/>
      <c r="V18" s="34">
        <v>0</v>
      </c>
      <c r="W18" s="34">
        <v>0</v>
      </c>
      <c r="X18" s="34">
        <v>0</v>
      </c>
      <c r="Y18" s="34"/>
      <c r="Z18" s="34">
        <v>0</v>
      </c>
      <c r="AA18" s="34">
        <v>0</v>
      </c>
      <c r="AB18" s="34">
        <v>0</v>
      </c>
    </row>
    <row r="19" spans="1:28" s="54" customFormat="1" ht="15" hidden="1" customHeight="1" x14ac:dyDescent="0.25">
      <c r="A19" s="54" t="s">
        <v>54</v>
      </c>
      <c r="B19" s="34">
        <v>0</v>
      </c>
      <c r="C19" s="34">
        <v>0</v>
      </c>
      <c r="D19" s="34">
        <v>0</v>
      </c>
      <c r="E19" s="34"/>
      <c r="F19" s="34">
        <v>0</v>
      </c>
      <c r="G19" s="34">
        <v>0</v>
      </c>
      <c r="H19" s="34">
        <v>0</v>
      </c>
      <c r="I19" s="34"/>
      <c r="J19" s="34">
        <v>0</v>
      </c>
      <c r="K19" s="34">
        <v>0</v>
      </c>
      <c r="L19" s="34">
        <v>0</v>
      </c>
      <c r="M19" s="34"/>
      <c r="N19" s="34">
        <v>0</v>
      </c>
      <c r="O19" s="34">
        <v>0</v>
      </c>
      <c r="P19" s="34">
        <v>0</v>
      </c>
      <c r="Q19" s="34"/>
      <c r="R19" s="34">
        <v>0</v>
      </c>
      <c r="S19" s="34">
        <v>0</v>
      </c>
      <c r="T19" s="34">
        <v>0</v>
      </c>
      <c r="U19" s="34"/>
      <c r="V19" s="34">
        <v>0</v>
      </c>
      <c r="W19" s="34">
        <v>0</v>
      </c>
      <c r="X19" s="34">
        <v>0</v>
      </c>
      <c r="Y19" s="34"/>
      <c r="Z19" s="34">
        <v>0</v>
      </c>
      <c r="AA19" s="34">
        <v>0</v>
      </c>
      <c r="AB19" s="34">
        <v>0</v>
      </c>
    </row>
    <row r="20" spans="1:28" s="54" customFormat="1" ht="15" hidden="1" customHeight="1" x14ac:dyDescent="0.25">
      <c r="A20" s="54" t="s">
        <v>55</v>
      </c>
      <c r="B20" s="34">
        <v>0</v>
      </c>
      <c r="C20" s="34">
        <v>0</v>
      </c>
      <c r="D20" s="34">
        <v>0</v>
      </c>
      <c r="E20" s="34"/>
      <c r="F20" s="34">
        <v>0</v>
      </c>
      <c r="G20" s="34">
        <v>0</v>
      </c>
      <c r="H20" s="34">
        <v>0</v>
      </c>
      <c r="I20" s="34"/>
      <c r="J20" s="34">
        <v>0</v>
      </c>
      <c r="K20" s="34">
        <v>0</v>
      </c>
      <c r="L20" s="34">
        <v>0</v>
      </c>
      <c r="M20" s="34"/>
      <c r="N20" s="34">
        <v>0</v>
      </c>
      <c r="O20" s="34">
        <v>0</v>
      </c>
      <c r="P20" s="34">
        <v>0</v>
      </c>
      <c r="Q20" s="34"/>
      <c r="R20" s="34">
        <v>0</v>
      </c>
      <c r="S20" s="34">
        <v>0</v>
      </c>
      <c r="T20" s="34">
        <v>0</v>
      </c>
      <c r="U20" s="34"/>
      <c r="V20" s="34">
        <v>0</v>
      </c>
      <c r="W20" s="34">
        <v>0</v>
      </c>
      <c r="X20" s="34">
        <v>0</v>
      </c>
      <c r="Y20" s="34"/>
      <c r="Z20" s="34">
        <v>0</v>
      </c>
      <c r="AA20" s="34">
        <v>0</v>
      </c>
      <c r="AB20" s="34">
        <v>0</v>
      </c>
    </row>
    <row r="21" spans="1:28" s="54" customFormat="1" ht="15" hidden="1" customHeight="1" x14ac:dyDescent="0.25">
      <c r="A21" s="54" t="s">
        <v>56</v>
      </c>
      <c r="B21" s="34">
        <v>0</v>
      </c>
      <c r="C21" s="34">
        <v>0</v>
      </c>
      <c r="D21" s="34">
        <v>0</v>
      </c>
      <c r="E21" s="34"/>
      <c r="F21" s="34">
        <v>0</v>
      </c>
      <c r="G21" s="34">
        <v>0</v>
      </c>
      <c r="H21" s="34">
        <v>0</v>
      </c>
      <c r="I21" s="34"/>
      <c r="J21" s="34">
        <v>0</v>
      </c>
      <c r="K21" s="34">
        <v>0</v>
      </c>
      <c r="L21" s="34">
        <v>0</v>
      </c>
      <c r="M21" s="34"/>
      <c r="N21" s="34">
        <v>0</v>
      </c>
      <c r="O21" s="34">
        <v>0</v>
      </c>
      <c r="P21" s="34">
        <v>0</v>
      </c>
      <c r="Q21" s="34"/>
      <c r="R21" s="34">
        <v>0</v>
      </c>
      <c r="S21" s="34">
        <v>0</v>
      </c>
      <c r="T21" s="34">
        <v>0</v>
      </c>
      <c r="U21" s="34"/>
      <c r="V21" s="34">
        <v>0</v>
      </c>
      <c r="W21" s="34">
        <v>0</v>
      </c>
      <c r="X21" s="34">
        <v>0</v>
      </c>
      <c r="Y21" s="34"/>
      <c r="Z21" s="34">
        <v>0</v>
      </c>
      <c r="AA21" s="34">
        <v>0</v>
      </c>
      <c r="AB21" s="34">
        <v>0</v>
      </c>
    </row>
    <row r="22" spans="1:28" s="54" customFormat="1" ht="15" hidden="1" customHeight="1" x14ac:dyDescent="0.25">
      <c r="A22" s="54" t="s">
        <v>57</v>
      </c>
      <c r="B22" s="34">
        <v>0</v>
      </c>
      <c r="C22" s="34">
        <v>0</v>
      </c>
      <c r="D22" s="34">
        <v>0</v>
      </c>
      <c r="E22" s="34"/>
      <c r="F22" s="34">
        <v>0</v>
      </c>
      <c r="G22" s="34">
        <v>0</v>
      </c>
      <c r="H22" s="34">
        <v>0</v>
      </c>
      <c r="I22" s="34"/>
      <c r="J22" s="34">
        <v>0</v>
      </c>
      <c r="K22" s="34">
        <v>0</v>
      </c>
      <c r="L22" s="34">
        <v>0</v>
      </c>
      <c r="M22" s="34"/>
      <c r="N22" s="34">
        <v>0</v>
      </c>
      <c r="O22" s="34">
        <v>0</v>
      </c>
      <c r="P22" s="34">
        <v>0</v>
      </c>
      <c r="Q22" s="34"/>
      <c r="R22" s="34">
        <v>0</v>
      </c>
      <c r="S22" s="34">
        <v>0</v>
      </c>
      <c r="T22" s="34">
        <v>0</v>
      </c>
      <c r="U22" s="34"/>
      <c r="V22" s="34">
        <v>0</v>
      </c>
      <c r="W22" s="34">
        <v>0</v>
      </c>
      <c r="X22" s="34">
        <v>0</v>
      </c>
      <c r="Y22" s="34"/>
      <c r="Z22" s="34">
        <v>0</v>
      </c>
      <c r="AA22" s="34">
        <v>0</v>
      </c>
      <c r="AB22" s="34">
        <v>0</v>
      </c>
    </row>
    <row r="23" spans="1:28" s="54" customFormat="1" ht="15" customHeight="1" x14ac:dyDescent="0.25">
      <c r="A23" s="79" t="s">
        <v>58</v>
      </c>
      <c r="B23" s="34">
        <v>29</v>
      </c>
      <c r="C23" s="34">
        <v>12</v>
      </c>
      <c r="D23" s="34">
        <v>17</v>
      </c>
      <c r="E23" s="34"/>
      <c r="F23" s="34">
        <v>7</v>
      </c>
      <c r="G23" s="34">
        <v>4</v>
      </c>
      <c r="H23" s="34">
        <v>3</v>
      </c>
      <c r="I23" s="34"/>
      <c r="J23" s="34">
        <v>3</v>
      </c>
      <c r="K23" s="34">
        <v>0</v>
      </c>
      <c r="L23" s="34">
        <v>3</v>
      </c>
      <c r="M23" s="34"/>
      <c r="N23" s="34">
        <v>4</v>
      </c>
      <c r="O23" s="34">
        <v>2</v>
      </c>
      <c r="P23" s="34">
        <v>2</v>
      </c>
      <c r="Q23" s="34"/>
      <c r="R23" s="34">
        <v>15</v>
      </c>
      <c r="S23" s="34">
        <v>6</v>
      </c>
      <c r="T23" s="34">
        <v>9</v>
      </c>
      <c r="U23" s="34"/>
      <c r="V23" s="34">
        <v>0</v>
      </c>
      <c r="W23" s="34">
        <v>0</v>
      </c>
      <c r="X23" s="34">
        <v>0</v>
      </c>
      <c r="Y23" s="34"/>
      <c r="Z23" s="34">
        <v>0</v>
      </c>
      <c r="AA23" s="34">
        <v>0</v>
      </c>
      <c r="AB23" s="34">
        <v>0</v>
      </c>
    </row>
    <row r="24" spans="1:28" s="54" customFormat="1" ht="15" hidden="1" customHeight="1" x14ac:dyDescent="0.25">
      <c r="A24" s="54" t="s">
        <v>59</v>
      </c>
      <c r="B24" s="34">
        <v>0</v>
      </c>
      <c r="C24" s="34">
        <v>0</v>
      </c>
      <c r="D24" s="34">
        <v>0</v>
      </c>
      <c r="E24" s="34"/>
      <c r="F24" s="34">
        <v>0</v>
      </c>
      <c r="G24" s="34">
        <v>0</v>
      </c>
      <c r="H24" s="34">
        <v>0</v>
      </c>
      <c r="I24" s="34"/>
      <c r="J24" s="34">
        <v>0</v>
      </c>
      <c r="K24" s="34">
        <v>0</v>
      </c>
      <c r="L24" s="34">
        <v>0</v>
      </c>
      <c r="M24" s="34"/>
      <c r="N24" s="34">
        <v>0</v>
      </c>
      <c r="O24" s="34">
        <v>0</v>
      </c>
      <c r="P24" s="34">
        <v>0</v>
      </c>
      <c r="Q24" s="34"/>
      <c r="R24" s="34">
        <v>0</v>
      </c>
      <c r="S24" s="34">
        <v>0</v>
      </c>
      <c r="T24" s="34">
        <v>0</v>
      </c>
      <c r="U24" s="34"/>
      <c r="V24" s="34">
        <v>0</v>
      </c>
      <c r="W24" s="34">
        <v>0</v>
      </c>
      <c r="X24" s="34">
        <v>0</v>
      </c>
      <c r="Y24" s="34"/>
      <c r="Z24" s="34">
        <v>0</v>
      </c>
      <c r="AA24" s="34">
        <v>0</v>
      </c>
      <c r="AB24" s="34">
        <v>0</v>
      </c>
    </row>
    <row r="25" spans="1:28" s="54" customFormat="1" ht="15" hidden="1" customHeight="1" x14ac:dyDescent="0.25">
      <c r="A25" s="54" t="s">
        <v>60</v>
      </c>
      <c r="B25" s="34">
        <v>0</v>
      </c>
      <c r="C25" s="34">
        <v>0</v>
      </c>
      <c r="D25" s="34">
        <v>0</v>
      </c>
      <c r="E25" s="34"/>
      <c r="F25" s="34">
        <v>0</v>
      </c>
      <c r="G25" s="34">
        <v>0</v>
      </c>
      <c r="H25" s="34">
        <v>0</v>
      </c>
      <c r="I25" s="34"/>
      <c r="J25" s="34">
        <v>0</v>
      </c>
      <c r="K25" s="34">
        <v>0</v>
      </c>
      <c r="L25" s="34">
        <v>0</v>
      </c>
      <c r="M25" s="34"/>
      <c r="N25" s="34">
        <v>0</v>
      </c>
      <c r="O25" s="34">
        <v>0</v>
      </c>
      <c r="P25" s="34">
        <v>0</v>
      </c>
      <c r="Q25" s="34"/>
      <c r="R25" s="34">
        <v>0</v>
      </c>
      <c r="S25" s="34">
        <v>0</v>
      </c>
      <c r="T25" s="34">
        <v>0</v>
      </c>
      <c r="U25" s="34"/>
      <c r="V25" s="34">
        <v>0</v>
      </c>
      <c r="W25" s="34">
        <v>0</v>
      </c>
      <c r="X25" s="34">
        <v>0</v>
      </c>
      <c r="Y25" s="34"/>
      <c r="Z25" s="34">
        <v>0</v>
      </c>
      <c r="AA25" s="34">
        <v>0</v>
      </c>
      <c r="AB25" s="34">
        <v>0</v>
      </c>
    </row>
    <row r="26" spans="1:28" s="54" customFormat="1" ht="15" hidden="1" customHeight="1" x14ac:dyDescent="0.25">
      <c r="A26" s="54" t="s">
        <v>61</v>
      </c>
      <c r="B26" s="34">
        <v>0</v>
      </c>
      <c r="C26" s="34">
        <v>0</v>
      </c>
      <c r="D26" s="34">
        <v>0</v>
      </c>
      <c r="E26" s="34"/>
      <c r="F26" s="34">
        <v>0</v>
      </c>
      <c r="G26" s="34">
        <v>0</v>
      </c>
      <c r="H26" s="34">
        <v>0</v>
      </c>
      <c r="I26" s="34"/>
      <c r="J26" s="34">
        <v>0</v>
      </c>
      <c r="K26" s="34">
        <v>0</v>
      </c>
      <c r="L26" s="34">
        <v>0</v>
      </c>
      <c r="M26" s="34"/>
      <c r="N26" s="34">
        <v>0</v>
      </c>
      <c r="O26" s="34">
        <v>0</v>
      </c>
      <c r="P26" s="34">
        <v>0</v>
      </c>
      <c r="Q26" s="34"/>
      <c r="R26" s="34">
        <v>0</v>
      </c>
      <c r="S26" s="34">
        <v>0</v>
      </c>
      <c r="T26" s="34">
        <v>0</v>
      </c>
      <c r="U26" s="34"/>
      <c r="V26" s="34">
        <v>0</v>
      </c>
      <c r="W26" s="34">
        <v>0</v>
      </c>
      <c r="X26" s="34">
        <v>0</v>
      </c>
      <c r="Y26" s="34"/>
      <c r="Z26" s="34">
        <v>0</v>
      </c>
      <c r="AA26" s="34">
        <v>0</v>
      </c>
      <c r="AB26" s="34">
        <v>0</v>
      </c>
    </row>
    <row r="27" spans="1:28" s="54" customFormat="1" ht="15" hidden="1" customHeight="1" x14ac:dyDescent="0.25">
      <c r="A27" s="54" t="s">
        <v>62</v>
      </c>
      <c r="B27" s="34">
        <v>0</v>
      </c>
      <c r="C27" s="34">
        <v>0</v>
      </c>
      <c r="D27" s="34">
        <v>0</v>
      </c>
      <c r="E27" s="34"/>
      <c r="F27" s="34">
        <v>0</v>
      </c>
      <c r="G27" s="34">
        <v>0</v>
      </c>
      <c r="H27" s="34">
        <v>0</v>
      </c>
      <c r="I27" s="34"/>
      <c r="J27" s="34">
        <v>0</v>
      </c>
      <c r="K27" s="34">
        <v>0</v>
      </c>
      <c r="L27" s="34">
        <v>0</v>
      </c>
      <c r="M27" s="34"/>
      <c r="N27" s="34">
        <v>0</v>
      </c>
      <c r="O27" s="34">
        <v>0</v>
      </c>
      <c r="P27" s="34">
        <v>0</v>
      </c>
      <c r="Q27" s="34"/>
      <c r="R27" s="34">
        <v>0</v>
      </c>
      <c r="S27" s="34">
        <v>0</v>
      </c>
      <c r="T27" s="34">
        <v>0</v>
      </c>
      <c r="U27" s="34"/>
      <c r="V27" s="34">
        <v>0</v>
      </c>
      <c r="W27" s="34">
        <v>0</v>
      </c>
      <c r="X27" s="34">
        <v>0</v>
      </c>
      <c r="Y27" s="34"/>
      <c r="Z27" s="34">
        <v>0</v>
      </c>
      <c r="AA27" s="34">
        <v>0</v>
      </c>
      <c r="AB27" s="34">
        <v>0</v>
      </c>
    </row>
    <row r="28" spans="1:28" s="54" customFormat="1" ht="15" hidden="1" customHeight="1" x14ac:dyDescent="0.25">
      <c r="A28" s="54" t="s">
        <v>63</v>
      </c>
      <c r="B28" s="34">
        <v>0</v>
      </c>
      <c r="C28" s="34">
        <v>0</v>
      </c>
      <c r="D28" s="34">
        <v>0</v>
      </c>
      <c r="E28" s="34"/>
      <c r="F28" s="34">
        <v>0</v>
      </c>
      <c r="G28" s="34">
        <v>0</v>
      </c>
      <c r="H28" s="34">
        <v>0</v>
      </c>
      <c r="I28" s="34"/>
      <c r="J28" s="34">
        <v>0</v>
      </c>
      <c r="K28" s="34">
        <v>0</v>
      </c>
      <c r="L28" s="34">
        <v>0</v>
      </c>
      <c r="M28" s="34"/>
      <c r="N28" s="34">
        <v>0</v>
      </c>
      <c r="O28" s="34">
        <v>0</v>
      </c>
      <c r="P28" s="34">
        <v>0</v>
      </c>
      <c r="Q28" s="34"/>
      <c r="R28" s="34">
        <v>0</v>
      </c>
      <c r="S28" s="34">
        <v>0</v>
      </c>
      <c r="T28" s="34">
        <v>0</v>
      </c>
      <c r="U28" s="34"/>
      <c r="V28" s="34">
        <v>0</v>
      </c>
      <c r="W28" s="34">
        <v>0</v>
      </c>
      <c r="X28" s="34">
        <v>0</v>
      </c>
      <c r="Y28" s="34"/>
      <c r="Z28" s="34">
        <v>0</v>
      </c>
      <c r="AA28" s="34">
        <v>0</v>
      </c>
      <c r="AB28" s="34">
        <v>0</v>
      </c>
    </row>
    <row r="29" spans="1:28" s="54" customFormat="1" ht="15" hidden="1" customHeight="1" x14ac:dyDescent="0.25">
      <c r="A29" s="54" t="s">
        <v>64</v>
      </c>
      <c r="B29" s="34">
        <v>0</v>
      </c>
      <c r="C29" s="34">
        <v>0</v>
      </c>
      <c r="D29" s="34">
        <v>0</v>
      </c>
      <c r="E29" s="34"/>
      <c r="F29" s="34">
        <v>0</v>
      </c>
      <c r="G29" s="34">
        <v>0</v>
      </c>
      <c r="H29" s="34">
        <v>0</v>
      </c>
      <c r="I29" s="34"/>
      <c r="J29" s="34">
        <v>0</v>
      </c>
      <c r="K29" s="34">
        <v>0</v>
      </c>
      <c r="L29" s="34">
        <v>0</v>
      </c>
      <c r="M29" s="34"/>
      <c r="N29" s="34">
        <v>0</v>
      </c>
      <c r="O29" s="34">
        <v>0</v>
      </c>
      <c r="P29" s="34">
        <v>0</v>
      </c>
      <c r="Q29" s="34"/>
      <c r="R29" s="34">
        <v>0</v>
      </c>
      <c r="S29" s="34">
        <v>0</v>
      </c>
      <c r="T29" s="34">
        <v>0</v>
      </c>
      <c r="U29" s="34"/>
      <c r="V29" s="34">
        <v>0</v>
      </c>
      <c r="W29" s="34">
        <v>0</v>
      </c>
      <c r="X29" s="34">
        <v>0</v>
      </c>
      <c r="Y29" s="34"/>
      <c r="Z29" s="34">
        <v>0</v>
      </c>
      <c r="AA29" s="34">
        <v>0</v>
      </c>
      <c r="AB29" s="34">
        <v>0</v>
      </c>
    </row>
    <row r="30" spans="1:28" s="54" customFormat="1" ht="15" hidden="1" customHeight="1" x14ac:dyDescent="0.25">
      <c r="A30" s="54" t="s">
        <v>65</v>
      </c>
      <c r="B30" s="34">
        <v>0</v>
      </c>
      <c r="C30" s="34">
        <v>0</v>
      </c>
      <c r="D30" s="34">
        <v>0</v>
      </c>
      <c r="E30" s="34"/>
      <c r="F30" s="34">
        <v>0</v>
      </c>
      <c r="G30" s="34">
        <v>0</v>
      </c>
      <c r="H30" s="34">
        <v>0</v>
      </c>
      <c r="I30" s="34"/>
      <c r="J30" s="34">
        <v>0</v>
      </c>
      <c r="K30" s="34">
        <v>0</v>
      </c>
      <c r="L30" s="34">
        <v>0</v>
      </c>
      <c r="M30" s="34"/>
      <c r="N30" s="34">
        <v>0</v>
      </c>
      <c r="O30" s="34">
        <v>0</v>
      </c>
      <c r="P30" s="34">
        <v>0</v>
      </c>
      <c r="Q30" s="34"/>
      <c r="R30" s="34">
        <v>0</v>
      </c>
      <c r="S30" s="34">
        <v>0</v>
      </c>
      <c r="T30" s="34">
        <v>0</v>
      </c>
      <c r="U30" s="34"/>
      <c r="V30" s="34">
        <v>0</v>
      </c>
      <c r="W30" s="34">
        <v>0</v>
      </c>
      <c r="X30" s="34">
        <v>0</v>
      </c>
      <c r="Y30" s="34"/>
      <c r="Z30" s="34">
        <v>0</v>
      </c>
      <c r="AA30" s="34">
        <v>0</v>
      </c>
      <c r="AB30" s="34">
        <v>0</v>
      </c>
    </row>
    <row r="31" spans="1:28" s="54" customFormat="1" ht="15" hidden="1" customHeight="1" x14ac:dyDescent="0.25">
      <c r="A31" s="54" t="s">
        <v>66</v>
      </c>
      <c r="B31" s="34">
        <v>0</v>
      </c>
      <c r="C31" s="34">
        <v>0</v>
      </c>
      <c r="D31" s="34">
        <v>0</v>
      </c>
      <c r="E31" s="34"/>
      <c r="F31" s="34">
        <v>0</v>
      </c>
      <c r="G31" s="34">
        <v>0</v>
      </c>
      <c r="H31" s="34">
        <v>0</v>
      </c>
      <c r="I31" s="34"/>
      <c r="J31" s="34">
        <v>0</v>
      </c>
      <c r="K31" s="34">
        <v>0</v>
      </c>
      <c r="L31" s="34">
        <v>0</v>
      </c>
      <c r="M31" s="34"/>
      <c r="N31" s="34">
        <v>0</v>
      </c>
      <c r="O31" s="34">
        <v>0</v>
      </c>
      <c r="P31" s="34">
        <v>0</v>
      </c>
      <c r="Q31" s="34"/>
      <c r="R31" s="34">
        <v>0</v>
      </c>
      <c r="S31" s="34">
        <v>0</v>
      </c>
      <c r="T31" s="34">
        <v>0</v>
      </c>
      <c r="U31" s="34"/>
      <c r="V31" s="34">
        <v>0</v>
      </c>
      <c r="W31" s="34">
        <v>0</v>
      </c>
      <c r="X31" s="34">
        <v>0</v>
      </c>
      <c r="Y31" s="34"/>
      <c r="Z31" s="34">
        <v>0</v>
      </c>
      <c r="AA31" s="34">
        <v>0</v>
      </c>
      <c r="AB31" s="34">
        <v>0</v>
      </c>
    </row>
    <row r="32" spans="1:28" s="54" customFormat="1" ht="15" hidden="1" customHeight="1" x14ac:dyDescent="0.25">
      <c r="A32" s="54" t="s">
        <v>67</v>
      </c>
      <c r="B32" s="34">
        <v>0</v>
      </c>
      <c r="C32" s="34">
        <v>0</v>
      </c>
      <c r="D32" s="34">
        <v>0</v>
      </c>
      <c r="E32" s="34"/>
      <c r="F32" s="34">
        <v>0</v>
      </c>
      <c r="G32" s="34">
        <v>0</v>
      </c>
      <c r="H32" s="34">
        <v>0</v>
      </c>
      <c r="I32" s="34"/>
      <c r="J32" s="34">
        <v>0</v>
      </c>
      <c r="K32" s="34">
        <v>0</v>
      </c>
      <c r="L32" s="34">
        <v>0</v>
      </c>
      <c r="M32" s="34"/>
      <c r="N32" s="34">
        <v>0</v>
      </c>
      <c r="O32" s="34">
        <v>0</v>
      </c>
      <c r="P32" s="34">
        <v>0</v>
      </c>
      <c r="Q32" s="34"/>
      <c r="R32" s="34">
        <v>0</v>
      </c>
      <c r="S32" s="34">
        <v>0</v>
      </c>
      <c r="T32" s="34">
        <v>0</v>
      </c>
      <c r="U32" s="34"/>
      <c r="V32" s="34">
        <v>0</v>
      </c>
      <c r="W32" s="34">
        <v>0</v>
      </c>
      <c r="X32" s="34">
        <v>0</v>
      </c>
      <c r="Y32" s="34"/>
      <c r="Z32" s="34">
        <v>0</v>
      </c>
      <c r="AA32" s="34">
        <v>0</v>
      </c>
      <c r="AB32" s="34">
        <v>0</v>
      </c>
    </row>
    <row r="33" spans="1:28" s="54" customFormat="1" ht="15" hidden="1" customHeight="1" x14ac:dyDescent="0.25">
      <c r="A33" s="54" t="s">
        <v>68</v>
      </c>
      <c r="B33" s="34">
        <v>0</v>
      </c>
      <c r="C33" s="34">
        <v>0</v>
      </c>
      <c r="D33" s="34">
        <v>0</v>
      </c>
      <c r="E33" s="34"/>
      <c r="F33" s="34">
        <v>0</v>
      </c>
      <c r="G33" s="34">
        <v>0</v>
      </c>
      <c r="H33" s="34">
        <v>0</v>
      </c>
      <c r="I33" s="34"/>
      <c r="J33" s="34">
        <v>0</v>
      </c>
      <c r="K33" s="34">
        <v>0</v>
      </c>
      <c r="L33" s="34">
        <v>0</v>
      </c>
      <c r="M33" s="34"/>
      <c r="N33" s="34">
        <v>0</v>
      </c>
      <c r="O33" s="34">
        <v>0</v>
      </c>
      <c r="P33" s="34">
        <v>0</v>
      </c>
      <c r="Q33" s="34"/>
      <c r="R33" s="34">
        <v>0</v>
      </c>
      <c r="S33" s="34">
        <v>0</v>
      </c>
      <c r="T33" s="34">
        <v>0</v>
      </c>
      <c r="U33" s="34"/>
      <c r="V33" s="34">
        <v>0</v>
      </c>
      <c r="W33" s="34">
        <v>0</v>
      </c>
      <c r="X33" s="34">
        <v>0</v>
      </c>
      <c r="Y33" s="34"/>
      <c r="Z33" s="34">
        <v>0</v>
      </c>
      <c r="AA33" s="34">
        <v>0</v>
      </c>
      <c r="AB33" s="34">
        <v>0</v>
      </c>
    </row>
    <row r="34" spans="1:28" s="54" customFormat="1" ht="15" hidden="1" customHeight="1" x14ac:dyDescent="0.25">
      <c r="A34" s="54" t="s">
        <v>479</v>
      </c>
      <c r="B34" s="34">
        <v>0</v>
      </c>
      <c r="C34" s="34">
        <v>0</v>
      </c>
      <c r="D34" s="34">
        <v>0</v>
      </c>
      <c r="E34" s="34"/>
      <c r="F34" s="34">
        <v>0</v>
      </c>
      <c r="G34" s="34">
        <v>0</v>
      </c>
      <c r="H34" s="34">
        <v>0</v>
      </c>
      <c r="I34" s="34"/>
      <c r="J34" s="34">
        <v>0</v>
      </c>
      <c r="K34" s="34">
        <v>0</v>
      </c>
      <c r="L34" s="34">
        <v>0</v>
      </c>
      <c r="M34" s="34"/>
      <c r="N34" s="34">
        <v>0</v>
      </c>
      <c r="O34" s="34">
        <v>0</v>
      </c>
      <c r="P34" s="34">
        <v>0</v>
      </c>
      <c r="Q34" s="34"/>
      <c r="R34" s="34">
        <v>0</v>
      </c>
      <c r="S34" s="34">
        <v>0</v>
      </c>
      <c r="T34" s="34">
        <v>0</v>
      </c>
      <c r="U34" s="34"/>
      <c r="V34" s="34">
        <v>0</v>
      </c>
      <c r="W34" s="34">
        <v>0</v>
      </c>
      <c r="X34" s="34">
        <v>0</v>
      </c>
      <c r="Y34" s="34"/>
      <c r="Z34" s="34">
        <v>0</v>
      </c>
      <c r="AA34" s="34">
        <v>0</v>
      </c>
      <c r="AB34" s="34">
        <v>0</v>
      </c>
    </row>
    <row r="35" spans="1:28" s="54" customFormat="1" ht="15" hidden="1" customHeight="1" x14ac:dyDescent="0.25">
      <c r="A35" s="54" t="s">
        <v>69</v>
      </c>
      <c r="B35" s="34">
        <v>0</v>
      </c>
      <c r="C35" s="34">
        <v>0</v>
      </c>
      <c r="D35" s="34">
        <v>0</v>
      </c>
      <c r="E35" s="34"/>
      <c r="F35" s="34">
        <v>0</v>
      </c>
      <c r="G35" s="34">
        <v>0</v>
      </c>
      <c r="H35" s="34">
        <v>0</v>
      </c>
      <c r="I35" s="34"/>
      <c r="J35" s="34">
        <v>0</v>
      </c>
      <c r="K35" s="34">
        <v>0</v>
      </c>
      <c r="L35" s="34">
        <v>0</v>
      </c>
      <c r="M35" s="34"/>
      <c r="N35" s="34">
        <v>0</v>
      </c>
      <c r="O35" s="34">
        <v>0</v>
      </c>
      <c r="P35" s="34">
        <v>0</v>
      </c>
      <c r="Q35" s="34"/>
      <c r="R35" s="34">
        <v>0</v>
      </c>
      <c r="S35" s="34">
        <v>0</v>
      </c>
      <c r="T35" s="34">
        <v>0</v>
      </c>
      <c r="U35" s="34"/>
      <c r="V35" s="34">
        <v>0</v>
      </c>
      <c r="W35" s="34">
        <v>0</v>
      </c>
      <c r="X35" s="34">
        <v>0</v>
      </c>
      <c r="Y35" s="34"/>
      <c r="Z35" s="34">
        <v>0</v>
      </c>
      <c r="AA35" s="34">
        <v>0</v>
      </c>
      <c r="AB35" s="34">
        <v>0</v>
      </c>
    </row>
    <row r="36" spans="1:28" s="54" customFormat="1" ht="15" hidden="1" customHeight="1" x14ac:dyDescent="0.25">
      <c r="A36" s="54" t="s">
        <v>70</v>
      </c>
      <c r="B36" s="34">
        <v>0</v>
      </c>
      <c r="C36" s="34">
        <v>0</v>
      </c>
      <c r="D36" s="34">
        <v>0</v>
      </c>
      <c r="E36" s="34"/>
      <c r="F36" s="34">
        <v>0</v>
      </c>
      <c r="G36" s="34">
        <v>0</v>
      </c>
      <c r="H36" s="34">
        <v>0</v>
      </c>
      <c r="I36" s="34"/>
      <c r="J36" s="34">
        <v>0</v>
      </c>
      <c r="K36" s="34">
        <v>0</v>
      </c>
      <c r="L36" s="34">
        <v>0</v>
      </c>
      <c r="M36" s="34"/>
      <c r="N36" s="34">
        <v>0</v>
      </c>
      <c r="O36" s="34">
        <v>0</v>
      </c>
      <c r="P36" s="34">
        <v>0</v>
      </c>
      <c r="Q36" s="34"/>
      <c r="R36" s="34">
        <v>0</v>
      </c>
      <c r="S36" s="34">
        <v>0</v>
      </c>
      <c r="T36" s="34">
        <v>0</v>
      </c>
      <c r="U36" s="34"/>
      <c r="V36" s="34">
        <v>0</v>
      </c>
      <c r="W36" s="34">
        <v>0</v>
      </c>
      <c r="X36" s="34">
        <v>0</v>
      </c>
      <c r="Y36" s="34"/>
      <c r="Z36" s="34">
        <v>0</v>
      </c>
      <c r="AA36" s="34">
        <v>0</v>
      </c>
      <c r="AB36" s="34">
        <v>0</v>
      </c>
    </row>
    <row r="37" spans="1:28" s="54" customFormat="1" ht="15" hidden="1" customHeight="1" x14ac:dyDescent="0.25">
      <c r="A37" s="54" t="s">
        <v>71</v>
      </c>
      <c r="B37" s="34">
        <v>0</v>
      </c>
      <c r="C37" s="34">
        <v>0</v>
      </c>
      <c r="D37" s="34">
        <v>0</v>
      </c>
      <c r="E37" s="34"/>
      <c r="F37" s="34">
        <v>0</v>
      </c>
      <c r="G37" s="34">
        <v>0</v>
      </c>
      <c r="H37" s="34">
        <v>0</v>
      </c>
      <c r="I37" s="34"/>
      <c r="J37" s="34">
        <v>0</v>
      </c>
      <c r="K37" s="34">
        <v>0</v>
      </c>
      <c r="L37" s="34">
        <v>0</v>
      </c>
      <c r="M37" s="34"/>
      <c r="N37" s="34">
        <v>0</v>
      </c>
      <c r="O37" s="34">
        <v>0</v>
      </c>
      <c r="P37" s="34">
        <v>0</v>
      </c>
      <c r="Q37" s="34"/>
      <c r="R37" s="34">
        <v>0</v>
      </c>
      <c r="S37" s="34">
        <v>0</v>
      </c>
      <c r="T37" s="34">
        <v>0</v>
      </c>
      <c r="U37" s="34"/>
      <c r="V37" s="34">
        <v>0</v>
      </c>
      <c r="W37" s="34">
        <v>0</v>
      </c>
      <c r="X37" s="34">
        <v>0</v>
      </c>
      <c r="Y37" s="34"/>
      <c r="Z37" s="34">
        <v>0</v>
      </c>
      <c r="AA37" s="34">
        <v>0</v>
      </c>
      <c r="AB37" s="34">
        <v>0</v>
      </c>
    </row>
    <row r="38" spans="1:28" s="54" customFormat="1" ht="15" hidden="1" customHeight="1" x14ac:dyDescent="0.25">
      <c r="A38" s="54" t="s">
        <v>72</v>
      </c>
      <c r="B38" s="34">
        <v>0</v>
      </c>
      <c r="C38" s="34">
        <v>0</v>
      </c>
      <c r="D38" s="34">
        <v>0</v>
      </c>
      <c r="E38" s="34"/>
      <c r="F38" s="34">
        <v>0</v>
      </c>
      <c r="G38" s="34">
        <v>0</v>
      </c>
      <c r="H38" s="34">
        <v>0</v>
      </c>
      <c r="I38" s="34"/>
      <c r="J38" s="34">
        <v>0</v>
      </c>
      <c r="K38" s="34">
        <v>0</v>
      </c>
      <c r="L38" s="34">
        <v>0</v>
      </c>
      <c r="M38" s="34"/>
      <c r="N38" s="34">
        <v>0</v>
      </c>
      <c r="O38" s="34">
        <v>0</v>
      </c>
      <c r="P38" s="34">
        <v>0</v>
      </c>
      <c r="Q38" s="34"/>
      <c r="R38" s="34">
        <v>0</v>
      </c>
      <c r="S38" s="34">
        <v>0</v>
      </c>
      <c r="T38" s="34">
        <v>0</v>
      </c>
      <c r="U38" s="34"/>
      <c r="V38" s="34">
        <v>0</v>
      </c>
      <c r="W38" s="34">
        <v>0</v>
      </c>
      <c r="X38" s="34">
        <v>0</v>
      </c>
      <c r="Y38" s="34"/>
      <c r="Z38" s="34">
        <v>0</v>
      </c>
      <c r="AA38" s="34">
        <v>0</v>
      </c>
      <c r="AB38" s="34">
        <v>0</v>
      </c>
    </row>
    <row r="39" spans="1:28" s="54" customFormat="1" ht="15" customHeight="1" x14ac:dyDescent="0.25">
      <c r="A39" s="264" t="s">
        <v>514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</row>
    <row r="40" spans="1:28" s="54" customFormat="1" ht="15" customHeight="1" x14ac:dyDescent="0.25">
      <c r="A40" s="50" t="s">
        <v>8</v>
      </c>
      <c r="B40" s="194">
        <f>+'C58'!B10/'C53'!B9*100</f>
        <v>1.1794179369133411E-2</v>
      </c>
      <c r="C40" s="194">
        <f>+'C58'!C10/'C53'!C9*100</f>
        <v>9.6759367516267656E-3</v>
      </c>
      <c r="D40" s="194">
        <f>+'C58'!D10/'C53'!D9*100</f>
        <v>1.3949862552824847E-2</v>
      </c>
      <c r="E40" s="127"/>
      <c r="F40" s="194">
        <f>+'C58'!F10/'C53'!F9*100</f>
        <v>1.2678173618531867E-2</v>
      </c>
      <c r="G40" s="194">
        <f>+'C58'!G10/'C53'!G9*100</f>
        <v>1.4362141395282036E-2</v>
      </c>
      <c r="H40" s="194">
        <f>+'C58'!H10/'C53'!H9*100</f>
        <v>1.096411081061326E-2</v>
      </c>
      <c r="I40" s="127"/>
      <c r="J40" s="194">
        <f>+'C58'!J10/'C53'!J9*100</f>
        <v>5.4653768377329621E-3</v>
      </c>
      <c r="K40" s="194">
        <f>+'C58'!K10/'C53'!K9*100</f>
        <v>0</v>
      </c>
      <c r="L40" s="194">
        <f>+'C58'!L10/'C53'!L9*100</f>
        <v>1.1214953271028037E-2</v>
      </c>
      <c r="M40" s="127"/>
      <c r="N40" s="194">
        <f>+'C58'!N10/'C53'!N9*100</f>
        <v>8.0099323160719282E-3</v>
      </c>
      <c r="O40" s="194">
        <f>+'C58'!O10/'C53'!O9*100</f>
        <v>7.9757537087254745E-3</v>
      </c>
      <c r="P40" s="194">
        <f>+'C58'!P10/'C53'!P9*100</f>
        <v>8.0444051162416545E-3</v>
      </c>
      <c r="Q40" s="127"/>
      <c r="R40" s="194">
        <f>+'C58'!R10/'C53'!R9*100</f>
        <v>3.4871556433802159E-2</v>
      </c>
      <c r="S40" s="194">
        <f>+'C58'!S10/'C53'!S9*100</f>
        <v>2.7766208524226017E-2</v>
      </c>
      <c r="T40" s="194">
        <f>+'C58'!T10/'C53'!T9*100</f>
        <v>4.2044286648603192E-2</v>
      </c>
      <c r="U40" s="127"/>
      <c r="V40" s="194">
        <f>+'C58'!V10/'C53'!V9*100</f>
        <v>0</v>
      </c>
      <c r="W40" s="194">
        <f>+'C58'!W10/'C53'!W9*100</f>
        <v>0</v>
      </c>
      <c r="X40" s="194">
        <f>+'C58'!X10/'C53'!X9*100</f>
        <v>0</v>
      </c>
      <c r="Y40" s="127"/>
      <c r="Z40" s="194">
        <f>+'C58'!Z10/'C53'!Z9*100</f>
        <v>0</v>
      </c>
      <c r="AA40" s="194">
        <f>+'C58'!AA10/'C53'!AA9*100</f>
        <v>0</v>
      </c>
      <c r="AB40" s="194">
        <f>+'C58'!AB10/'C53'!AB9*100</f>
        <v>0</v>
      </c>
    </row>
    <row r="41" spans="1:28" ht="15" hidden="1" customHeight="1" x14ac:dyDescent="0.25">
      <c r="A41" s="53"/>
      <c r="B41" s="116"/>
      <c r="C41" s="116"/>
      <c r="D41" s="116"/>
      <c r="E41" s="55"/>
      <c r="F41" s="116"/>
      <c r="G41" s="116"/>
      <c r="H41" s="116"/>
      <c r="I41" s="55"/>
      <c r="J41" s="116"/>
      <c r="K41" s="116"/>
      <c r="L41" s="116"/>
      <c r="M41" s="55"/>
      <c r="N41" s="116"/>
      <c r="O41" s="116"/>
      <c r="P41" s="116"/>
      <c r="Q41" s="55"/>
      <c r="R41" s="116"/>
      <c r="S41" s="116"/>
      <c r="T41" s="116"/>
      <c r="U41" s="55"/>
      <c r="V41" s="116"/>
      <c r="W41" s="116"/>
      <c r="X41" s="116"/>
      <c r="Y41" s="55"/>
      <c r="Z41" s="116"/>
      <c r="AA41" s="116"/>
      <c r="AB41" s="116"/>
    </row>
    <row r="42" spans="1:28" ht="15" hidden="1" customHeight="1" x14ac:dyDescent="0.25">
      <c r="A42" s="53" t="s">
        <v>47</v>
      </c>
      <c r="B42" s="194">
        <f>+'C58'!B12/'C53'!B11*100</f>
        <v>0</v>
      </c>
      <c r="C42" s="194">
        <f>+'C58'!C12/'C53'!C11*100</f>
        <v>0</v>
      </c>
      <c r="D42" s="194">
        <f>+'C58'!D12/'C53'!D11*100</f>
        <v>0</v>
      </c>
      <c r="E42" s="127"/>
      <c r="F42" s="194">
        <f>+'C58'!F12/'C53'!F11*100</f>
        <v>0</v>
      </c>
      <c r="G42" s="194">
        <f>+'C58'!G12/'C53'!G11*100</f>
        <v>0</v>
      </c>
      <c r="H42" s="194">
        <f>+'C58'!H12/'C53'!H11*100</f>
        <v>0</v>
      </c>
      <c r="I42" s="127"/>
      <c r="J42" s="194">
        <f>+'C58'!J12/'C53'!J11*100</f>
        <v>0</v>
      </c>
      <c r="K42" s="194">
        <f>+'C58'!K12/'C53'!K11*100</f>
        <v>0</v>
      </c>
      <c r="L42" s="194">
        <f>+'C58'!L12/'C53'!L11*100</f>
        <v>0</v>
      </c>
      <c r="M42" s="127"/>
      <c r="N42" s="194">
        <f>+'C58'!N12/'C53'!N11*100</f>
        <v>0</v>
      </c>
      <c r="O42" s="194">
        <f>+'C58'!O12/'C53'!O11*100</f>
        <v>0</v>
      </c>
      <c r="P42" s="194">
        <f>+'C58'!P12/'C53'!P11*100</f>
        <v>0</v>
      </c>
      <c r="Q42" s="127"/>
      <c r="R42" s="194">
        <f>+'C58'!R12/'C53'!R11*100</f>
        <v>0</v>
      </c>
      <c r="S42" s="194">
        <f>+'C58'!S12/'C53'!S11*100</f>
        <v>0</v>
      </c>
      <c r="T42" s="194">
        <f>+'C58'!T12/'C53'!T11*100</f>
        <v>0</v>
      </c>
      <c r="U42" s="127"/>
      <c r="V42" s="194">
        <f>+'C58'!V12/'C53'!V11*100</f>
        <v>0</v>
      </c>
      <c r="W42" s="194">
        <f>+'C58'!W12/'C53'!W11*100</f>
        <v>0</v>
      </c>
      <c r="X42" s="194">
        <f>+'C58'!X12/'C53'!X11*100</f>
        <v>0</v>
      </c>
      <c r="Y42" s="127"/>
      <c r="Z42" s="194">
        <f>+'C58'!Z12/'C53'!Z11*100</f>
        <v>0</v>
      </c>
      <c r="AA42" s="194" t="e">
        <f>+'C58'!AA12/'C53'!AA11*100</f>
        <v>#DIV/0!</v>
      </c>
      <c r="AB42" s="194">
        <f>+'C58'!AB12/'C53'!AB11*100</f>
        <v>0</v>
      </c>
    </row>
    <row r="43" spans="1:28" ht="15" hidden="1" customHeight="1" x14ac:dyDescent="0.25">
      <c r="A43" s="53" t="s">
        <v>48</v>
      </c>
      <c r="B43" s="194">
        <f>+'C58'!B13/'C53'!B12*100</f>
        <v>0</v>
      </c>
      <c r="C43" s="194">
        <f>+'C58'!C13/'C53'!C12*100</f>
        <v>0</v>
      </c>
      <c r="D43" s="194">
        <f>+'C58'!D13/'C53'!D12*100</f>
        <v>0</v>
      </c>
      <c r="E43" s="127"/>
      <c r="F43" s="194">
        <f>+'C58'!F13/'C53'!F12*100</f>
        <v>0</v>
      </c>
      <c r="G43" s="194">
        <f>+'C58'!G13/'C53'!G12*100</f>
        <v>0</v>
      </c>
      <c r="H43" s="194">
        <f>+'C58'!H13/'C53'!H12*100</f>
        <v>0</v>
      </c>
      <c r="I43" s="127"/>
      <c r="J43" s="194">
        <f>+'C58'!J13/'C53'!J12*100</f>
        <v>0</v>
      </c>
      <c r="K43" s="194">
        <f>+'C58'!K13/'C53'!K12*100</f>
        <v>0</v>
      </c>
      <c r="L43" s="194">
        <f>+'C58'!L13/'C53'!L12*100</f>
        <v>0</v>
      </c>
      <c r="M43" s="127"/>
      <c r="N43" s="194">
        <f>+'C58'!N13/'C53'!N12*100</f>
        <v>0</v>
      </c>
      <c r="O43" s="194">
        <f>+'C58'!O13/'C53'!O12*100</f>
        <v>0</v>
      </c>
      <c r="P43" s="194">
        <f>+'C58'!P13/'C53'!P12*100</f>
        <v>0</v>
      </c>
      <c r="Q43" s="127"/>
      <c r="R43" s="194">
        <f>+'C58'!R13/'C53'!R12*100</f>
        <v>0</v>
      </c>
      <c r="S43" s="194">
        <f>+'C58'!S13/'C53'!S12*100</f>
        <v>0</v>
      </c>
      <c r="T43" s="194">
        <f>+'C58'!T13/'C53'!T12*100</f>
        <v>0</v>
      </c>
      <c r="U43" s="127"/>
      <c r="V43" s="194">
        <f>+'C58'!V13/'C53'!V12*100</f>
        <v>0</v>
      </c>
      <c r="W43" s="194">
        <f>+'C58'!W13/'C53'!W12*100</f>
        <v>0</v>
      </c>
      <c r="X43" s="194">
        <f>+'C58'!X13/'C53'!X12*100</f>
        <v>0</v>
      </c>
      <c r="Y43" s="127"/>
      <c r="Z43" s="194">
        <f>+'C58'!Z13/'C53'!Z12*100</f>
        <v>0</v>
      </c>
      <c r="AA43" s="194">
        <f>+'C58'!AA13/'C53'!AA12*100</f>
        <v>0</v>
      </c>
      <c r="AB43" s="194">
        <f>+'C58'!AB13/'C53'!AB12*100</f>
        <v>0</v>
      </c>
    </row>
    <row r="44" spans="1:28" ht="15" hidden="1" customHeight="1" x14ac:dyDescent="0.25">
      <c r="A44" s="53" t="s">
        <v>49</v>
      </c>
      <c r="B44" s="194">
        <f>+'C58'!B14/'C53'!B13*100</f>
        <v>0</v>
      </c>
      <c r="C44" s="194">
        <f>+'C58'!C14/'C53'!C13*100</f>
        <v>0</v>
      </c>
      <c r="D44" s="194">
        <f>+'C58'!D14/'C53'!D13*100</f>
        <v>0</v>
      </c>
      <c r="E44" s="127"/>
      <c r="F44" s="194">
        <f>+'C58'!F14/'C53'!F13*100</f>
        <v>0</v>
      </c>
      <c r="G44" s="194">
        <f>+'C58'!G14/'C53'!G13*100</f>
        <v>0</v>
      </c>
      <c r="H44" s="194">
        <f>+'C58'!H14/'C53'!H13*100</f>
        <v>0</v>
      </c>
      <c r="I44" s="127"/>
      <c r="J44" s="194">
        <f>+'C58'!J14/'C53'!J13*100</f>
        <v>0</v>
      </c>
      <c r="K44" s="194">
        <f>+'C58'!K14/'C53'!K13*100</f>
        <v>0</v>
      </c>
      <c r="L44" s="194">
        <f>+'C58'!L14/'C53'!L13*100</f>
        <v>0</v>
      </c>
      <c r="M44" s="127"/>
      <c r="N44" s="194">
        <f>+'C58'!N14/'C53'!N13*100</f>
        <v>0</v>
      </c>
      <c r="O44" s="194">
        <f>+'C58'!O14/'C53'!O13*100</f>
        <v>0</v>
      </c>
      <c r="P44" s="194">
        <f>+'C58'!P14/'C53'!P13*100</f>
        <v>0</v>
      </c>
      <c r="Q44" s="127"/>
      <c r="R44" s="194">
        <f>+'C58'!R14/'C53'!R13*100</f>
        <v>0</v>
      </c>
      <c r="S44" s="194">
        <f>+'C58'!S14/'C53'!S13*100</f>
        <v>0</v>
      </c>
      <c r="T44" s="194">
        <f>+'C58'!T14/'C53'!T13*100</f>
        <v>0</v>
      </c>
      <c r="U44" s="127"/>
      <c r="V44" s="194">
        <f>+'C58'!V14/'C53'!V13*100</f>
        <v>0</v>
      </c>
      <c r="W44" s="194">
        <f>+'C58'!W14/'C53'!W13*100</f>
        <v>0</v>
      </c>
      <c r="X44" s="194">
        <f>+'C58'!X14/'C53'!X13*100</f>
        <v>0</v>
      </c>
      <c r="Y44" s="127"/>
      <c r="Z44" s="194">
        <f>+'C58'!Z14/'C53'!Z13*100</f>
        <v>0</v>
      </c>
      <c r="AA44" s="194">
        <f>+'C58'!AA14/'C53'!AA13*100</f>
        <v>0</v>
      </c>
      <c r="AB44" s="194">
        <f>+'C58'!AB14/'C53'!AB13*100</f>
        <v>0</v>
      </c>
    </row>
    <row r="45" spans="1:28" ht="15" hidden="1" customHeight="1" x14ac:dyDescent="0.25">
      <c r="A45" s="53" t="s">
        <v>50</v>
      </c>
      <c r="B45" s="194">
        <f>+'C58'!B15/'C53'!B14*100</f>
        <v>0</v>
      </c>
      <c r="C45" s="194">
        <f>+'C58'!C15/'C53'!C14*100</f>
        <v>0</v>
      </c>
      <c r="D45" s="194">
        <f>+'C58'!D15/'C53'!D14*100</f>
        <v>0</v>
      </c>
      <c r="E45" s="127"/>
      <c r="F45" s="194">
        <f>+'C58'!F15/'C53'!F14*100</f>
        <v>0</v>
      </c>
      <c r="G45" s="194">
        <f>+'C58'!G15/'C53'!G14*100</f>
        <v>0</v>
      </c>
      <c r="H45" s="194">
        <f>+'C58'!H15/'C53'!H14*100</f>
        <v>0</v>
      </c>
      <c r="I45" s="127"/>
      <c r="J45" s="194">
        <f>+'C58'!J15/'C53'!J14*100</f>
        <v>0</v>
      </c>
      <c r="K45" s="194">
        <f>+'C58'!K15/'C53'!K14*100</f>
        <v>0</v>
      </c>
      <c r="L45" s="194">
        <f>+'C58'!L15/'C53'!L14*100</f>
        <v>0</v>
      </c>
      <c r="M45" s="127"/>
      <c r="N45" s="194">
        <f>+'C58'!N15/'C53'!N14*100</f>
        <v>0</v>
      </c>
      <c r="O45" s="194">
        <f>+'C58'!O15/'C53'!O14*100</f>
        <v>0</v>
      </c>
      <c r="P45" s="194">
        <f>+'C58'!P15/'C53'!P14*100</f>
        <v>0</v>
      </c>
      <c r="Q45" s="127"/>
      <c r="R45" s="194">
        <f>+'C58'!R15/'C53'!R14*100</f>
        <v>0</v>
      </c>
      <c r="S45" s="194">
        <f>+'C58'!S15/'C53'!S14*100</f>
        <v>0</v>
      </c>
      <c r="T45" s="194">
        <f>+'C58'!T15/'C53'!T14*100</f>
        <v>0</v>
      </c>
      <c r="U45" s="127"/>
      <c r="V45" s="194">
        <f>+'C58'!V15/'C53'!V14*100</f>
        <v>0</v>
      </c>
      <c r="W45" s="194">
        <f>+'C58'!W15/'C53'!W14*100</f>
        <v>0</v>
      </c>
      <c r="X45" s="194">
        <f>+'C58'!X15/'C53'!X14*100</f>
        <v>0</v>
      </c>
      <c r="Y45" s="127"/>
      <c r="Z45" s="194" t="e">
        <f>+'C58'!Z15/'C53'!Z14*100</f>
        <v>#DIV/0!</v>
      </c>
      <c r="AA45" s="194" t="e">
        <f>+'C58'!AA15/'C53'!AA14*100</f>
        <v>#DIV/0!</v>
      </c>
      <c r="AB45" s="194" t="e">
        <f>+'C58'!AB15/'C53'!AB14*100</f>
        <v>#DIV/0!</v>
      </c>
    </row>
    <row r="46" spans="1:28" ht="15" hidden="1" customHeight="1" x14ac:dyDescent="0.25">
      <c r="A46" s="53" t="s">
        <v>51</v>
      </c>
      <c r="B46" s="194">
        <f>+'C58'!B16/'C53'!B15*100</f>
        <v>0</v>
      </c>
      <c r="C46" s="194">
        <f>+'C58'!C16/'C53'!C15*100</f>
        <v>0</v>
      </c>
      <c r="D46" s="194">
        <f>+'C58'!D16/'C53'!D15*100</f>
        <v>0</v>
      </c>
      <c r="E46" s="127"/>
      <c r="F46" s="194">
        <f>+'C58'!F16/'C53'!F15*100</f>
        <v>0</v>
      </c>
      <c r="G46" s="194">
        <f>+'C58'!G16/'C53'!G15*100</f>
        <v>0</v>
      </c>
      <c r="H46" s="194">
        <f>+'C58'!H16/'C53'!H15*100</f>
        <v>0</v>
      </c>
      <c r="I46" s="127"/>
      <c r="J46" s="194">
        <f>+'C58'!J16/'C53'!J15*100</f>
        <v>0</v>
      </c>
      <c r="K46" s="194">
        <f>+'C58'!K16/'C53'!K15*100</f>
        <v>0</v>
      </c>
      <c r="L46" s="194">
        <f>+'C58'!L16/'C53'!L15*100</f>
        <v>0</v>
      </c>
      <c r="M46" s="127"/>
      <c r="N46" s="194">
        <f>+'C58'!N16/'C53'!N15*100</f>
        <v>0</v>
      </c>
      <c r="O46" s="194">
        <f>+'C58'!O16/'C53'!O15*100</f>
        <v>0</v>
      </c>
      <c r="P46" s="194">
        <f>+'C58'!P16/'C53'!P15*100</f>
        <v>0</v>
      </c>
      <c r="Q46" s="127"/>
      <c r="R46" s="194">
        <f>+'C58'!R16/'C53'!R15*100</f>
        <v>0</v>
      </c>
      <c r="S46" s="194">
        <f>+'C58'!S16/'C53'!S15*100</f>
        <v>0</v>
      </c>
      <c r="T46" s="194">
        <f>+'C58'!T16/'C53'!T15*100</f>
        <v>0</v>
      </c>
      <c r="U46" s="127"/>
      <c r="V46" s="194">
        <f>+'C58'!V16/'C53'!V15*100</f>
        <v>0</v>
      </c>
      <c r="W46" s="194">
        <f>+'C58'!W16/'C53'!W15*100</f>
        <v>0</v>
      </c>
      <c r="X46" s="194">
        <f>+'C58'!X16/'C53'!X15*100</f>
        <v>0</v>
      </c>
      <c r="Y46" s="127"/>
      <c r="Z46" s="194" t="e">
        <f>+'C58'!Z16/'C53'!Z15*100</f>
        <v>#DIV/0!</v>
      </c>
      <c r="AA46" s="194" t="e">
        <f>+'C58'!AA16/'C53'!AA15*100</f>
        <v>#DIV/0!</v>
      </c>
      <c r="AB46" s="194" t="e">
        <f>+'C58'!AB16/'C53'!AB15*100</f>
        <v>#DIV/0!</v>
      </c>
    </row>
    <row r="47" spans="1:28" ht="15" hidden="1" customHeight="1" x14ac:dyDescent="0.25">
      <c r="A47" s="53" t="s">
        <v>52</v>
      </c>
      <c r="B47" s="194">
        <f>+'C58'!B17/'C53'!B16*100</f>
        <v>0</v>
      </c>
      <c r="C47" s="194">
        <f>+'C58'!C17/'C53'!C16*100</f>
        <v>0</v>
      </c>
      <c r="D47" s="194">
        <f>+'C58'!D17/'C53'!D16*100</f>
        <v>0</v>
      </c>
      <c r="E47" s="127"/>
      <c r="F47" s="194">
        <f>+'C58'!F17/'C53'!F16*100</f>
        <v>0</v>
      </c>
      <c r="G47" s="194">
        <f>+'C58'!G17/'C53'!G16*100</f>
        <v>0</v>
      </c>
      <c r="H47" s="194">
        <f>+'C58'!H17/'C53'!H16*100</f>
        <v>0</v>
      </c>
      <c r="I47" s="127"/>
      <c r="J47" s="194">
        <f>+'C58'!J17/'C53'!J16*100</f>
        <v>0</v>
      </c>
      <c r="K47" s="194">
        <f>+'C58'!K17/'C53'!K16*100</f>
        <v>0</v>
      </c>
      <c r="L47" s="194">
        <f>+'C58'!L17/'C53'!L16*100</f>
        <v>0</v>
      </c>
      <c r="M47" s="127"/>
      <c r="N47" s="194">
        <f>+'C58'!N17/'C53'!N16*100</f>
        <v>0</v>
      </c>
      <c r="O47" s="194">
        <f>+'C58'!O17/'C53'!O16*100</f>
        <v>0</v>
      </c>
      <c r="P47" s="194">
        <f>+'C58'!P17/'C53'!P16*100</f>
        <v>0</v>
      </c>
      <c r="Q47" s="127"/>
      <c r="R47" s="194">
        <f>+'C58'!R17/'C53'!R16*100</f>
        <v>0</v>
      </c>
      <c r="S47" s="194">
        <f>+'C58'!S17/'C53'!S16*100</f>
        <v>0</v>
      </c>
      <c r="T47" s="194">
        <f>+'C58'!T17/'C53'!T16*100</f>
        <v>0</v>
      </c>
      <c r="U47" s="127"/>
      <c r="V47" s="194">
        <f>+'C58'!V17/'C53'!V16*100</f>
        <v>0</v>
      </c>
      <c r="W47" s="194">
        <f>+'C58'!W17/'C53'!W16*100</f>
        <v>0</v>
      </c>
      <c r="X47" s="194">
        <f>+'C58'!X17/'C53'!X16*100</f>
        <v>0</v>
      </c>
      <c r="Y47" s="127"/>
      <c r="Z47" s="194" t="e">
        <f>+'C58'!Z17/'C53'!Z16*100</f>
        <v>#DIV/0!</v>
      </c>
      <c r="AA47" s="194" t="e">
        <f>+'C58'!AA17/'C53'!AA16*100</f>
        <v>#DIV/0!</v>
      </c>
      <c r="AB47" s="194" t="e">
        <f>+'C58'!AB17/'C53'!AB16*100</f>
        <v>#DIV/0!</v>
      </c>
    </row>
    <row r="48" spans="1:28" ht="15" hidden="1" customHeight="1" x14ac:dyDescent="0.25">
      <c r="A48" s="53" t="s">
        <v>53</v>
      </c>
      <c r="B48" s="194">
        <f>+'C58'!B18/'C53'!B17*100</f>
        <v>0</v>
      </c>
      <c r="C48" s="194">
        <f>+'C58'!C18/'C53'!C17*100</f>
        <v>0</v>
      </c>
      <c r="D48" s="194">
        <f>+'C58'!D18/'C53'!D17*100</f>
        <v>0</v>
      </c>
      <c r="E48" s="127"/>
      <c r="F48" s="194">
        <f>+'C58'!F18/'C53'!F17*100</f>
        <v>0</v>
      </c>
      <c r="G48" s="194">
        <f>+'C58'!G18/'C53'!G17*100</f>
        <v>0</v>
      </c>
      <c r="H48" s="194">
        <f>+'C58'!H18/'C53'!H17*100</f>
        <v>0</v>
      </c>
      <c r="I48" s="127"/>
      <c r="J48" s="194">
        <f>+'C58'!J18/'C53'!J17*100</f>
        <v>0</v>
      </c>
      <c r="K48" s="194">
        <f>+'C58'!K18/'C53'!K17*100</f>
        <v>0</v>
      </c>
      <c r="L48" s="194">
        <f>+'C58'!L18/'C53'!L17*100</f>
        <v>0</v>
      </c>
      <c r="M48" s="127"/>
      <c r="N48" s="194">
        <f>+'C58'!N18/'C53'!N17*100</f>
        <v>0</v>
      </c>
      <c r="O48" s="194">
        <f>+'C58'!O18/'C53'!O17*100</f>
        <v>0</v>
      </c>
      <c r="P48" s="194">
        <f>+'C58'!P18/'C53'!P17*100</f>
        <v>0</v>
      </c>
      <c r="Q48" s="127"/>
      <c r="R48" s="194">
        <f>+'C58'!R18/'C53'!R17*100</f>
        <v>0</v>
      </c>
      <c r="S48" s="194">
        <f>+'C58'!S18/'C53'!S17*100</f>
        <v>0</v>
      </c>
      <c r="T48" s="194">
        <f>+'C58'!T18/'C53'!T17*100</f>
        <v>0</v>
      </c>
      <c r="U48" s="127"/>
      <c r="V48" s="194">
        <f>+'C58'!V18/'C53'!V17*100</f>
        <v>0</v>
      </c>
      <c r="W48" s="194">
        <f>+'C58'!W18/'C53'!W17*100</f>
        <v>0</v>
      </c>
      <c r="X48" s="194">
        <f>+'C58'!X18/'C53'!X17*100</f>
        <v>0</v>
      </c>
      <c r="Y48" s="127"/>
      <c r="Z48" s="194" t="e">
        <f>+'C58'!Z18/'C53'!Z17*100</f>
        <v>#DIV/0!</v>
      </c>
      <c r="AA48" s="194" t="e">
        <f>+'C58'!AA18/'C53'!AA17*100</f>
        <v>#DIV/0!</v>
      </c>
      <c r="AB48" s="194" t="e">
        <f>+'C58'!AB18/'C53'!AB17*100</f>
        <v>#DIV/0!</v>
      </c>
    </row>
    <row r="49" spans="1:28" ht="15" hidden="1" customHeight="1" x14ac:dyDescent="0.25">
      <c r="A49" s="53" t="s">
        <v>54</v>
      </c>
      <c r="B49" s="194">
        <f>+'C58'!B19/'C53'!B18*100</f>
        <v>0</v>
      </c>
      <c r="C49" s="194">
        <f>+'C58'!C19/'C53'!C18*100</f>
        <v>0</v>
      </c>
      <c r="D49" s="194">
        <f>+'C58'!D19/'C53'!D18*100</f>
        <v>0</v>
      </c>
      <c r="E49" s="127"/>
      <c r="F49" s="194">
        <f>+'C58'!F19/'C53'!F18*100</f>
        <v>0</v>
      </c>
      <c r="G49" s="194">
        <f>+'C58'!G19/'C53'!G18*100</f>
        <v>0</v>
      </c>
      <c r="H49" s="194">
        <f>+'C58'!H19/'C53'!H18*100</f>
        <v>0</v>
      </c>
      <c r="I49" s="127"/>
      <c r="J49" s="194">
        <f>+'C58'!J19/'C53'!J18*100</f>
        <v>0</v>
      </c>
      <c r="K49" s="194">
        <f>+'C58'!K19/'C53'!K18*100</f>
        <v>0</v>
      </c>
      <c r="L49" s="194">
        <f>+'C58'!L19/'C53'!L18*100</f>
        <v>0</v>
      </c>
      <c r="M49" s="127"/>
      <c r="N49" s="194">
        <f>+'C58'!N19/'C53'!N18*100</f>
        <v>0</v>
      </c>
      <c r="O49" s="194">
        <f>+'C58'!O19/'C53'!O18*100</f>
        <v>0</v>
      </c>
      <c r="P49" s="194">
        <f>+'C58'!P19/'C53'!P18*100</f>
        <v>0</v>
      </c>
      <c r="Q49" s="127"/>
      <c r="R49" s="194">
        <f>+'C58'!R19/'C53'!R18*100</f>
        <v>0</v>
      </c>
      <c r="S49" s="194">
        <f>+'C58'!S19/'C53'!S18*100</f>
        <v>0</v>
      </c>
      <c r="T49" s="194">
        <f>+'C58'!T19/'C53'!T18*100</f>
        <v>0</v>
      </c>
      <c r="U49" s="127"/>
      <c r="V49" s="194">
        <f>+'C58'!V19/'C53'!V18*100</f>
        <v>0</v>
      </c>
      <c r="W49" s="194">
        <f>+'C58'!W19/'C53'!W18*100</f>
        <v>0</v>
      </c>
      <c r="X49" s="194">
        <f>+'C58'!X19/'C53'!X18*100</f>
        <v>0</v>
      </c>
      <c r="Y49" s="127"/>
      <c r="Z49" s="194">
        <f>+'C58'!Z19/'C53'!Z18*100</f>
        <v>0</v>
      </c>
      <c r="AA49" s="194">
        <f>+'C58'!AA19/'C53'!AA18*100</f>
        <v>0</v>
      </c>
      <c r="AB49" s="194">
        <f>+'C58'!AB19/'C53'!AB18*100</f>
        <v>0</v>
      </c>
    </row>
    <row r="50" spans="1:28" ht="15" hidden="1" customHeight="1" x14ac:dyDescent="0.25">
      <c r="A50" s="53" t="s">
        <v>55</v>
      </c>
      <c r="B50" s="194">
        <f>+'C58'!B20/'C53'!B19*100</f>
        <v>0</v>
      </c>
      <c r="C50" s="194">
        <f>+'C58'!C20/'C53'!C19*100</f>
        <v>0</v>
      </c>
      <c r="D50" s="194">
        <f>+'C58'!D20/'C53'!D19*100</f>
        <v>0</v>
      </c>
      <c r="E50" s="127"/>
      <c r="F50" s="194">
        <f>+'C58'!F20/'C53'!F19*100</f>
        <v>0</v>
      </c>
      <c r="G50" s="194">
        <f>+'C58'!G20/'C53'!G19*100</f>
        <v>0</v>
      </c>
      <c r="H50" s="194">
        <f>+'C58'!H20/'C53'!H19*100</f>
        <v>0</v>
      </c>
      <c r="I50" s="127"/>
      <c r="J50" s="194">
        <f>+'C58'!J20/'C53'!J19*100</f>
        <v>0</v>
      </c>
      <c r="K50" s="194">
        <f>+'C58'!K20/'C53'!K19*100</f>
        <v>0</v>
      </c>
      <c r="L50" s="194">
        <f>+'C58'!L20/'C53'!L19*100</f>
        <v>0</v>
      </c>
      <c r="M50" s="127"/>
      <c r="N50" s="194">
        <f>+'C58'!N20/'C53'!N19*100</f>
        <v>0</v>
      </c>
      <c r="O50" s="194">
        <f>+'C58'!O20/'C53'!O19*100</f>
        <v>0</v>
      </c>
      <c r="P50" s="194">
        <f>+'C58'!P20/'C53'!P19*100</f>
        <v>0</v>
      </c>
      <c r="Q50" s="127"/>
      <c r="R50" s="194">
        <f>+'C58'!R20/'C53'!R19*100</f>
        <v>0</v>
      </c>
      <c r="S50" s="194">
        <f>+'C58'!S20/'C53'!S19*100</f>
        <v>0</v>
      </c>
      <c r="T50" s="194">
        <f>+'C58'!T20/'C53'!T19*100</f>
        <v>0</v>
      </c>
      <c r="U50" s="127"/>
      <c r="V50" s="194">
        <f>+'C58'!V20/'C53'!V19*100</f>
        <v>0</v>
      </c>
      <c r="W50" s="194">
        <f>+'C58'!W20/'C53'!W19*100</f>
        <v>0</v>
      </c>
      <c r="X50" s="194">
        <f>+'C58'!X20/'C53'!X19*100</f>
        <v>0</v>
      </c>
      <c r="Y50" s="127"/>
      <c r="Z50" s="194" t="e">
        <f>+'C58'!Z20/'C53'!Z19*100</f>
        <v>#DIV/0!</v>
      </c>
      <c r="AA50" s="194" t="e">
        <f>+'C58'!AA20/'C53'!AA19*100</f>
        <v>#DIV/0!</v>
      </c>
      <c r="AB50" s="194" t="e">
        <f>+'C58'!AB20/'C53'!AB19*100</f>
        <v>#DIV/0!</v>
      </c>
    </row>
    <row r="51" spans="1:28" ht="15" hidden="1" customHeight="1" x14ac:dyDescent="0.25">
      <c r="A51" s="53" t="s">
        <v>56</v>
      </c>
      <c r="B51" s="194">
        <f>+'C58'!B21/'C53'!B20*100</f>
        <v>0</v>
      </c>
      <c r="C51" s="194">
        <f>+'C58'!C21/'C53'!C20*100</f>
        <v>0</v>
      </c>
      <c r="D51" s="194">
        <f>+'C58'!D21/'C53'!D20*100</f>
        <v>0</v>
      </c>
      <c r="E51" s="127"/>
      <c r="F51" s="194">
        <f>+'C58'!F21/'C53'!F20*100</f>
        <v>0</v>
      </c>
      <c r="G51" s="194">
        <f>+'C58'!G21/'C53'!G20*100</f>
        <v>0</v>
      </c>
      <c r="H51" s="194">
        <f>+'C58'!H21/'C53'!H20*100</f>
        <v>0</v>
      </c>
      <c r="I51" s="127"/>
      <c r="J51" s="194">
        <f>+'C58'!J21/'C53'!J20*100</f>
        <v>0</v>
      </c>
      <c r="K51" s="194">
        <f>+'C58'!K21/'C53'!K20*100</f>
        <v>0</v>
      </c>
      <c r="L51" s="194">
        <f>+'C58'!L21/'C53'!L20*100</f>
        <v>0</v>
      </c>
      <c r="M51" s="127"/>
      <c r="N51" s="194">
        <f>+'C58'!N21/'C53'!N20*100</f>
        <v>0</v>
      </c>
      <c r="O51" s="194">
        <f>+'C58'!O21/'C53'!O20*100</f>
        <v>0</v>
      </c>
      <c r="P51" s="194">
        <f>+'C58'!P21/'C53'!P20*100</f>
        <v>0</v>
      </c>
      <c r="Q51" s="127"/>
      <c r="R51" s="194">
        <f>+'C58'!R21/'C53'!R20*100</f>
        <v>0</v>
      </c>
      <c r="S51" s="194">
        <f>+'C58'!S21/'C53'!S20*100</f>
        <v>0</v>
      </c>
      <c r="T51" s="194">
        <f>+'C58'!T21/'C53'!T20*100</f>
        <v>0</v>
      </c>
      <c r="U51" s="127"/>
      <c r="V51" s="194">
        <f>+'C58'!V21/'C53'!V20*100</f>
        <v>0</v>
      </c>
      <c r="W51" s="194">
        <f>+'C58'!W21/'C53'!W20*100</f>
        <v>0</v>
      </c>
      <c r="X51" s="194">
        <f>+'C58'!X21/'C53'!X20*100</f>
        <v>0</v>
      </c>
      <c r="Y51" s="127"/>
      <c r="Z51" s="194" t="e">
        <f>+'C58'!Z21/'C53'!Z20*100</f>
        <v>#DIV/0!</v>
      </c>
      <c r="AA51" s="194" t="e">
        <f>+'C58'!AA21/'C53'!AA20*100</f>
        <v>#DIV/0!</v>
      </c>
      <c r="AB51" s="194" t="e">
        <f>+'C58'!AB21/'C53'!AB20*100</f>
        <v>#DIV/0!</v>
      </c>
    </row>
    <row r="52" spans="1:28" ht="15" hidden="1" customHeight="1" x14ac:dyDescent="0.25">
      <c r="A52" s="53" t="s">
        <v>57</v>
      </c>
      <c r="B52" s="194">
        <f>+'C58'!B22/'C53'!B21*100</f>
        <v>0</v>
      </c>
      <c r="C52" s="194">
        <f>+'C58'!C22/'C53'!C21*100</f>
        <v>0</v>
      </c>
      <c r="D52" s="194">
        <f>+'C58'!D22/'C53'!D21*100</f>
        <v>0</v>
      </c>
      <c r="E52" s="127"/>
      <c r="F52" s="194">
        <f>+'C58'!F22/'C53'!F21*100</f>
        <v>0</v>
      </c>
      <c r="G52" s="194">
        <f>+'C58'!G22/'C53'!G21*100</f>
        <v>0</v>
      </c>
      <c r="H52" s="194">
        <f>+'C58'!H22/'C53'!H21*100</f>
        <v>0</v>
      </c>
      <c r="I52" s="127"/>
      <c r="J52" s="194">
        <f>+'C58'!J22/'C53'!J21*100</f>
        <v>0</v>
      </c>
      <c r="K52" s="194">
        <f>+'C58'!K22/'C53'!K21*100</f>
        <v>0</v>
      </c>
      <c r="L52" s="194">
        <f>+'C58'!L22/'C53'!L21*100</f>
        <v>0</v>
      </c>
      <c r="M52" s="127"/>
      <c r="N52" s="194">
        <f>+'C58'!N22/'C53'!N21*100</f>
        <v>0</v>
      </c>
      <c r="O52" s="194">
        <f>+'C58'!O22/'C53'!O21*100</f>
        <v>0</v>
      </c>
      <c r="P52" s="194">
        <f>+'C58'!P22/'C53'!P21*100</f>
        <v>0</v>
      </c>
      <c r="Q52" s="127"/>
      <c r="R52" s="194">
        <f>+'C58'!R22/'C53'!R21*100</f>
        <v>0</v>
      </c>
      <c r="S52" s="194">
        <f>+'C58'!S22/'C53'!S21*100</f>
        <v>0</v>
      </c>
      <c r="T52" s="194">
        <f>+'C58'!T22/'C53'!T21*100</f>
        <v>0</v>
      </c>
      <c r="U52" s="127"/>
      <c r="V52" s="194">
        <f>+'C58'!V22/'C53'!V21*100</f>
        <v>0</v>
      </c>
      <c r="W52" s="194">
        <f>+'C58'!W22/'C53'!W21*100</f>
        <v>0</v>
      </c>
      <c r="X52" s="194">
        <f>+'C58'!X22/'C53'!X21*100</f>
        <v>0</v>
      </c>
      <c r="Y52" s="127"/>
      <c r="Z52" s="194" t="e">
        <f>+'C58'!Z22/'C53'!Z21*100</f>
        <v>#DIV/0!</v>
      </c>
      <c r="AA52" s="194" t="e">
        <f>+'C58'!AA22/'C53'!AA21*100</f>
        <v>#DIV/0!</v>
      </c>
      <c r="AB52" s="194" t="e">
        <f>+'C58'!AB22/'C53'!AB21*100</f>
        <v>#DIV/0!</v>
      </c>
    </row>
    <row r="53" spans="1:28" ht="15" customHeight="1" thickBot="1" x14ac:dyDescent="0.3">
      <c r="A53" s="56" t="s">
        <v>58</v>
      </c>
      <c r="B53" s="116">
        <f>+'C58'!B23/'C53'!B22*100</f>
        <v>0.13353593958649904</v>
      </c>
      <c r="C53" s="116">
        <f>+'C58'!C23/'C53'!C22*100</f>
        <v>0.10950903449534588</v>
      </c>
      <c r="D53" s="116">
        <f>+'C58'!D23/'C53'!D22*100</f>
        <v>0.15800724974440003</v>
      </c>
      <c r="E53" s="195"/>
      <c r="F53" s="116">
        <f>+'C58'!F23/'C53'!F22*100</f>
        <v>0.14771048744460857</v>
      </c>
      <c r="G53" s="116">
        <f>+'C58'!G23/'C53'!G22*100</f>
        <v>0.16835016835016833</v>
      </c>
      <c r="H53" s="116">
        <f>+'C58'!H23/'C53'!H22*100</f>
        <v>0.12695725772323319</v>
      </c>
      <c r="I53" s="195"/>
      <c r="J53" s="116">
        <f>+'C58'!J23/'C53'!J22*100</f>
        <v>6.0253062864028921E-2</v>
      </c>
      <c r="K53" s="116">
        <f>+'C58'!K23/'C53'!K22*100</f>
        <v>0</v>
      </c>
      <c r="L53" s="116">
        <f>+'C58'!L23/'C53'!L22*100</f>
        <v>0.12437810945273632</v>
      </c>
      <c r="M53" s="195"/>
      <c r="N53" s="116">
        <f>+'C58'!N23/'C53'!N22*100</f>
        <v>8.9027375918094814E-2</v>
      </c>
      <c r="O53" s="116">
        <f>+'C58'!O23/'C53'!O22*100</f>
        <v>8.8339222614840993E-2</v>
      </c>
      <c r="P53" s="116">
        <f>+'C58'!P23/'C53'!P22*100</f>
        <v>8.9726334679228345E-2</v>
      </c>
      <c r="Q53" s="195"/>
      <c r="R53" s="116">
        <f>+'C58'!R23/'C53'!R22*100</f>
        <v>0.39861812383736378</v>
      </c>
      <c r="S53" s="116">
        <f>+'C58'!S23/'C53'!S22*100</f>
        <v>0.3125</v>
      </c>
      <c r="T53" s="116">
        <f>+'C58'!T23/'C53'!T22*100</f>
        <v>0.48833423765599565</v>
      </c>
      <c r="U53" s="195"/>
      <c r="V53" s="116">
        <f>+'C58'!V23/'C53'!V22*100</f>
        <v>0</v>
      </c>
      <c r="W53" s="116">
        <f>+'C58'!W23/'C53'!W22*100</f>
        <v>0</v>
      </c>
      <c r="X53" s="116">
        <f>+'C58'!X23/'C53'!X22*100</f>
        <v>0</v>
      </c>
      <c r="Y53" s="195"/>
      <c r="Z53" s="116">
        <v>0</v>
      </c>
      <c r="AA53" s="116">
        <v>0</v>
      </c>
      <c r="AB53" s="116">
        <v>0</v>
      </c>
    </row>
    <row r="54" spans="1:28" ht="15" hidden="1" customHeight="1" x14ac:dyDescent="0.25">
      <c r="A54" s="53" t="s">
        <v>59</v>
      </c>
      <c r="B54" s="194">
        <f>+'C58'!B24/'C53'!B23*100</f>
        <v>0</v>
      </c>
      <c r="C54" s="194">
        <f>+'C58'!C24/'C53'!C23*100</f>
        <v>0</v>
      </c>
      <c r="D54" s="194">
        <f>+'C58'!D24/'C53'!D23*100</f>
        <v>0</v>
      </c>
      <c r="E54" s="127"/>
      <c r="F54" s="194">
        <f>+'C58'!F24/'C53'!F23*100</f>
        <v>0</v>
      </c>
      <c r="G54" s="194">
        <f>+'C58'!G24/'C53'!G23*100</f>
        <v>0</v>
      </c>
      <c r="H54" s="194">
        <f>+'C58'!H24/'C53'!H23*100</f>
        <v>0</v>
      </c>
      <c r="I54" s="127"/>
      <c r="J54" s="194">
        <f>+'C58'!J24/'C53'!J23*100</f>
        <v>0</v>
      </c>
      <c r="K54" s="194">
        <f>+'C58'!K24/'C53'!K23*100</f>
        <v>0</v>
      </c>
      <c r="L54" s="194">
        <f>+'C58'!L24/'C53'!L23*100</f>
        <v>0</v>
      </c>
      <c r="M54" s="127"/>
      <c r="N54" s="194">
        <f>+'C58'!N24/'C53'!N23*100</f>
        <v>0</v>
      </c>
      <c r="O54" s="194">
        <f>+'C58'!O24/'C53'!O23*100</f>
        <v>0</v>
      </c>
      <c r="P54" s="194">
        <f>+'C58'!P24/'C53'!P23*100</f>
        <v>0</v>
      </c>
      <c r="Q54" s="127"/>
      <c r="R54" s="194">
        <f>+'C58'!R24/'C53'!R23*100</f>
        <v>0</v>
      </c>
      <c r="S54" s="194">
        <f>+'C58'!S24/'C53'!S23*100</f>
        <v>0</v>
      </c>
      <c r="T54" s="194">
        <f>+'C58'!T24/'C53'!T23*100</f>
        <v>0</v>
      </c>
      <c r="U54" s="127"/>
      <c r="V54" s="194">
        <f>+'C58'!V24/'C53'!V23*100</f>
        <v>0</v>
      </c>
      <c r="W54" s="194">
        <f>+'C58'!W24/'C53'!W23*100</f>
        <v>0</v>
      </c>
      <c r="X54" s="194">
        <f>+'C58'!X24/'C53'!X23*100</f>
        <v>0</v>
      </c>
      <c r="Y54" s="127"/>
      <c r="Z54" s="194" t="e">
        <f>+'C58'!Z24/'C53'!Z23*100</f>
        <v>#DIV/0!</v>
      </c>
      <c r="AA54" s="194" t="e">
        <f>+'C58'!AA24/'C53'!AA23*100</f>
        <v>#DIV/0!</v>
      </c>
      <c r="AB54" s="194" t="e">
        <f>+'C58'!AB24/'C53'!AB23*100</f>
        <v>#DIV/0!</v>
      </c>
    </row>
    <row r="55" spans="1:28" ht="15" hidden="1" customHeight="1" x14ac:dyDescent="0.25">
      <c r="A55" s="53" t="s">
        <v>60</v>
      </c>
      <c r="B55" s="194">
        <f>+'C58'!B25/'C53'!B24*100</f>
        <v>0</v>
      </c>
      <c r="C55" s="194">
        <f>+'C58'!C25/'C53'!C24*100</f>
        <v>0</v>
      </c>
      <c r="D55" s="194">
        <f>+'C58'!D25/'C53'!D24*100</f>
        <v>0</v>
      </c>
      <c r="E55" s="127"/>
      <c r="F55" s="194">
        <f>+'C58'!F25/'C53'!F24*100</f>
        <v>0</v>
      </c>
      <c r="G55" s="194">
        <f>+'C58'!G25/'C53'!G24*100</f>
        <v>0</v>
      </c>
      <c r="H55" s="194">
        <f>+'C58'!H25/'C53'!H24*100</f>
        <v>0</v>
      </c>
      <c r="I55" s="127"/>
      <c r="J55" s="194">
        <f>+'C58'!J25/'C53'!J24*100</f>
        <v>0</v>
      </c>
      <c r="K55" s="194">
        <f>+'C58'!K25/'C53'!K24*100</f>
        <v>0</v>
      </c>
      <c r="L55" s="194">
        <f>+'C58'!L25/'C53'!L24*100</f>
        <v>0</v>
      </c>
      <c r="M55" s="127"/>
      <c r="N55" s="194">
        <f>+'C58'!N25/'C53'!N24*100</f>
        <v>0</v>
      </c>
      <c r="O55" s="194">
        <f>+'C58'!O25/'C53'!O24*100</f>
        <v>0</v>
      </c>
      <c r="P55" s="194">
        <f>+'C58'!P25/'C53'!P24*100</f>
        <v>0</v>
      </c>
      <c r="Q55" s="127"/>
      <c r="R55" s="194">
        <f>+'C58'!R25/'C53'!R24*100</f>
        <v>0</v>
      </c>
      <c r="S55" s="194">
        <f>+'C58'!S25/'C53'!S24*100</f>
        <v>0</v>
      </c>
      <c r="T55" s="194">
        <f>+'C58'!T25/'C53'!T24*100</f>
        <v>0</v>
      </c>
      <c r="U55" s="127"/>
      <c r="V55" s="194">
        <f>+'C58'!V25/'C53'!V24*100</f>
        <v>0</v>
      </c>
      <c r="W55" s="194">
        <f>+'C58'!W25/'C53'!W24*100</f>
        <v>0</v>
      </c>
      <c r="X55" s="194">
        <f>+'C58'!X25/'C53'!X24*100</f>
        <v>0</v>
      </c>
      <c r="Y55" s="127"/>
      <c r="Z55" s="194">
        <f>+'C58'!Z25/'C53'!Z24*100</f>
        <v>0</v>
      </c>
      <c r="AA55" s="194">
        <f>+'C58'!AA25/'C53'!AA24*100</f>
        <v>0</v>
      </c>
      <c r="AB55" s="194">
        <f>+'C58'!AB25/'C53'!AB24*100</f>
        <v>0</v>
      </c>
    </row>
    <row r="56" spans="1:28" ht="15" hidden="1" customHeight="1" x14ac:dyDescent="0.25">
      <c r="A56" s="53" t="s">
        <v>61</v>
      </c>
      <c r="B56" s="194">
        <f>+'C58'!B26/'C53'!B25*100</f>
        <v>0</v>
      </c>
      <c r="C56" s="194">
        <f>+'C58'!C26/'C53'!C25*100</f>
        <v>0</v>
      </c>
      <c r="D56" s="194">
        <f>+'C58'!D26/'C53'!D25*100</f>
        <v>0</v>
      </c>
      <c r="E56" s="127"/>
      <c r="F56" s="194">
        <f>+'C58'!F26/'C53'!F25*100</f>
        <v>0</v>
      </c>
      <c r="G56" s="194">
        <f>+'C58'!G26/'C53'!G25*100</f>
        <v>0</v>
      </c>
      <c r="H56" s="194">
        <f>+'C58'!H26/'C53'!H25*100</f>
        <v>0</v>
      </c>
      <c r="I56" s="127"/>
      <c r="J56" s="194">
        <f>+'C58'!J26/'C53'!J25*100</f>
        <v>0</v>
      </c>
      <c r="K56" s="194">
        <f>+'C58'!K26/'C53'!K25*100</f>
        <v>0</v>
      </c>
      <c r="L56" s="194">
        <f>+'C58'!L26/'C53'!L25*100</f>
        <v>0</v>
      </c>
      <c r="M56" s="127"/>
      <c r="N56" s="194">
        <f>+'C58'!N26/'C53'!N25*100</f>
        <v>0</v>
      </c>
      <c r="O56" s="194">
        <f>+'C58'!O26/'C53'!O25*100</f>
        <v>0</v>
      </c>
      <c r="P56" s="194">
        <f>+'C58'!P26/'C53'!P25*100</f>
        <v>0</v>
      </c>
      <c r="Q56" s="127"/>
      <c r="R56" s="194">
        <f>+'C58'!R26/'C53'!R25*100</f>
        <v>0</v>
      </c>
      <c r="S56" s="194">
        <f>+'C58'!S26/'C53'!S25*100</f>
        <v>0</v>
      </c>
      <c r="T56" s="194">
        <f>+'C58'!T26/'C53'!T25*100</f>
        <v>0</v>
      </c>
      <c r="U56" s="127"/>
      <c r="V56" s="194">
        <f>+'C58'!V26/'C53'!V25*100</f>
        <v>0</v>
      </c>
      <c r="W56" s="194">
        <f>+'C58'!W26/'C53'!W25*100</f>
        <v>0</v>
      </c>
      <c r="X56" s="194">
        <f>+'C58'!X26/'C53'!X25*100</f>
        <v>0</v>
      </c>
      <c r="Y56" s="127"/>
      <c r="Z56" s="194" t="e">
        <f>+'C58'!Z26/'C53'!Z25*100</f>
        <v>#DIV/0!</v>
      </c>
      <c r="AA56" s="194" t="e">
        <f>+'C58'!AA26/'C53'!AA25*100</f>
        <v>#DIV/0!</v>
      </c>
      <c r="AB56" s="194" t="e">
        <f>+'C58'!AB26/'C53'!AB25*100</f>
        <v>#DIV/0!</v>
      </c>
    </row>
    <row r="57" spans="1:28" ht="15" hidden="1" customHeight="1" x14ac:dyDescent="0.25">
      <c r="A57" s="53" t="s">
        <v>62</v>
      </c>
      <c r="B57" s="194">
        <f>+'C58'!B27/'C53'!B26*100</f>
        <v>0</v>
      </c>
      <c r="C57" s="194">
        <f>+'C58'!C27/'C53'!C26*100</f>
        <v>0</v>
      </c>
      <c r="D57" s="194">
        <f>+'C58'!D27/'C53'!D26*100</f>
        <v>0</v>
      </c>
      <c r="E57" s="127"/>
      <c r="F57" s="194">
        <f>+'C58'!F27/'C53'!F26*100</f>
        <v>0</v>
      </c>
      <c r="G57" s="194">
        <f>+'C58'!G27/'C53'!G26*100</f>
        <v>0</v>
      </c>
      <c r="H57" s="194">
        <f>+'C58'!H27/'C53'!H26*100</f>
        <v>0</v>
      </c>
      <c r="I57" s="127"/>
      <c r="J57" s="194">
        <f>+'C58'!J27/'C53'!J26*100</f>
        <v>0</v>
      </c>
      <c r="K57" s="194">
        <f>+'C58'!K27/'C53'!K26*100</f>
        <v>0</v>
      </c>
      <c r="L57" s="194">
        <f>+'C58'!L27/'C53'!L26*100</f>
        <v>0</v>
      </c>
      <c r="M57" s="127"/>
      <c r="N57" s="194">
        <f>+'C58'!N27/'C53'!N26*100</f>
        <v>0</v>
      </c>
      <c r="O57" s="194">
        <f>+'C58'!O27/'C53'!O26*100</f>
        <v>0</v>
      </c>
      <c r="P57" s="194">
        <f>+'C58'!P27/'C53'!P26*100</f>
        <v>0</v>
      </c>
      <c r="Q57" s="127"/>
      <c r="R57" s="194">
        <f>+'C58'!R27/'C53'!R26*100</f>
        <v>0</v>
      </c>
      <c r="S57" s="194">
        <f>+'C58'!S27/'C53'!S26*100</f>
        <v>0</v>
      </c>
      <c r="T57" s="194">
        <f>+'C58'!T27/'C53'!T26*100</f>
        <v>0</v>
      </c>
      <c r="U57" s="127"/>
      <c r="V57" s="194">
        <f>+'C58'!V27/'C53'!V26*100</f>
        <v>0</v>
      </c>
      <c r="W57" s="194">
        <f>+'C58'!W27/'C53'!W26*100</f>
        <v>0</v>
      </c>
      <c r="X57" s="194">
        <f>+'C58'!X27/'C53'!X26*100</f>
        <v>0</v>
      </c>
      <c r="Y57" s="127"/>
      <c r="Z57" s="194">
        <f>+'C58'!Z27/'C53'!Z26*100</f>
        <v>0</v>
      </c>
      <c r="AA57" s="194">
        <f>+'C58'!AA27/'C53'!AA26*100</f>
        <v>0</v>
      </c>
      <c r="AB57" s="194">
        <f>+'C58'!AB27/'C53'!AB26*100</f>
        <v>0</v>
      </c>
    </row>
    <row r="58" spans="1:28" ht="15" hidden="1" customHeight="1" x14ac:dyDescent="0.25">
      <c r="A58" s="53" t="s">
        <v>63</v>
      </c>
      <c r="B58" s="194">
        <f>+'C58'!B28/'C53'!B27*100</f>
        <v>0</v>
      </c>
      <c r="C58" s="194">
        <f>+'C58'!C28/'C53'!C27*100</f>
        <v>0</v>
      </c>
      <c r="D58" s="194">
        <f>+'C58'!D28/'C53'!D27*100</f>
        <v>0</v>
      </c>
      <c r="E58" s="127"/>
      <c r="F58" s="194">
        <f>+'C58'!F28/'C53'!F27*100</f>
        <v>0</v>
      </c>
      <c r="G58" s="194">
        <f>+'C58'!G28/'C53'!G27*100</f>
        <v>0</v>
      </c>
      <c r="H58" s="194">
        <f>+'C58'!H28/'C53'!H27*100</f>
        <v>0</v>
      </c>
      <c r="I58" s="127"/>
      <c r="J58" s="194">
        <f>+'C58'!J28/'C53'!J27*100</f>
        <v>0</v>
      </c>
      <c r="K58" s="194">
        <f>+'C58'!K28/'C53'!K27*100</f>
        <v>0</v>
      </c>
      <c r="L58" s="194">
        <f>+'C58'!L28/'C53'!L27*100</f>
        <v>0</v>
      </c>
      <c r="M58" s="127"/>
      <c r="N58" s="194">
        <f>+'C58'!N28/'C53'!N27*100</f>
        <v>0</v>
      </c>
      <c r="O58" s="194">
        <f>+'C58'!O28/'C53'!O27*100</f>
        <v>0</v>
      </c>
      <c r="P58" s="194">
        <f>+'C58'!P28/'C53'!P27*100</f>
        <v>0</v>
      </c>
      <c r="Q58" s="127"/>
      <c r="R58" s="194">
        <f>+'C58'!R28/'C53'!R27*100</f>
        <v>0</v>
      </c>
      <c r="S58" s="194">
        <f>+'C58'!S28/'C53'!S27*100</f>
        <v>0</v>
      </c>
      <c r="T58" s="194">
        <f>+'C58'!T28/'C53'!T27*100</f>
        <v>0</v>
      </c>
      <c r="U58" s="127"/>
      <c r="V58" s="194">
        <f>+'C58'!V28/'C53'!V27*100</f>
        <v>0</v>
      </c>
      <c r="W58" s="194">
        <f>+'C58'!W28/'C53'!W27*100</f>
        <v>0</v>
      </c>
      <c r="X58" s="194">
        <f>+'C58'!X28/'C53'!X27*100</f>
        <v>0</v>
      </c>
      <c r="Y58" s="127"/>
      <c r="Z58" s="194" t="e">
        <f>+'C58'!Z28/'C53'!Z27*100</f>
        <v>#DIV/0!</v>
      </c>
      <c r="AA58" s="194" t="e">
        <f>+'C58'!AA28/'C53'!AA27*100</f>
        <v>#DIV/0!</v>
      </c>
      <c r="AB58" s="194" t="e">
        <f>+'C58'!AB28/'C53'!AB27*100</f>
        <v>#DIV/0!</v>
      </c>
    </row>
    <row r="59" spans="1:28" ht="15" hidden="1" customHeight="1" x14ac:dyDescent="0.25">
      <c r="A59" s="53" t="s">
        <v>64</v>
      </c>
      <c r="B59" s="194">
        <f>+'C58'!B29/'C53'!B28*100</f>
        <v>0</v>
      </c>
      <c r="C59" s="194">
        <f>+'C58'!C29/'C53'!C28*100</f>
        <v>0</v>
      </c>
      <c r="D59" s="194">
        <f>+'C58'!D29/'C53'!D28*100</f>
        <v>0</v>
      </c>
      <c r="E59" s="127"/>
      <c r="F59" s="194">
        <f>+'C58'!F29/'C53'!F28*100</f>
        <v>0</v>
      </c>
      <c r="G59" s="194">
        <f>+'C58'!G29/'C53'!G28*100</f>
        <v>0</v>
      </c>
      <c r="H59" s="194">
        <f>+'C58'!H29/'C53'!H28*100</f>
        <v>0</v>
      </c>
      <c r="I59" s="127"/>
      <c r="J59" s="194">
        <f>+'C58'!J29/'C53'!J28*100</f>
        <v>0</v>
      </c>
      <c r="K59" s="194">
        <f>+'C58'!K29/'C53'!K28*100</f>
        <v>0</v>
      </c>
      <c r="L59" s="194">
        <f>+'C58'!L29/'C53'!L28*100</f>
        <v>0</v>
      </c>
      <c r="M59" s="127"/>
      <c r="N59" s="194">
        <f>+'C58'!N29/'C53'!N28*100</f>
        <v>0</v>
      </c>
      <c r="O59" s="194">
        <f>+'C58'!O29/'C53'!O28*100</f>
        <v>0</v>
      </c>
      <c r="P59" s="194">
        <f>+'C58'!P29/'C53'!P28*100</f>
        <v>0</v>
      </c>
      <c r="Q59" s="127"/>
      <c r="R59" s="194">
        <f>+'C58'!R29/'C53'!R28*100</f>
        <v>0</v>
      </c>
      <c r="S59" s="194">
        <f>+'C58'!S29/'C53'!S28*100</f>
        <v>0</v>
      </c>
      <c r="T59" s="194">
        <f>+'C58'!T29/'C53'!T28*100</f>
        <v>0</v>
      </c>
      <c r="U59" s="127"/>
      <c r="V59" s="194">
        <f>+'C58'!V29/'C53'!V28*100</f>
        <v>0</v>
      </c>
      <c r="W59" s="194">
        <f>+'C58'!W29/'C53'!W28*100</f>
        <v>0</v>
      </c>
      <c r="X59" s="194">
        <f>+'C58'!X29/'C53'!X28*100</f>
        <v>0</v>
      </c>
      <c r="Y59" s="127"/>
      <c r="Z59" s="194">
        <f>+'C58'!Z29/'C53'!Z28*100</f>
        <v>0</v>
      </c>
      <c r="AA59" s="194">
        <f>+'C58'!AA29/'C53'!AA28*100</f>
        <v>0</v>
      </c>
      <c r="AB59" s="194">
        <f>+'C58'!AB29/'C53'!AB28*100</f>
        <v>0</v>
      </c>
    </row>
    <row r="60" spans="1:28" ht="15" hidden="1" customHeight="1" x14ac:dyDescent="0.25">
      <c r="A60" s="53" t="s">
        <v>65</v>
      </c>
      <c r="B60" s="194">
        <f>+'C58'!B30/'C53'!B29*100</f>
        <v>0</v>
      </c>
      <c r="C60" s="194">
        <f>+'C58'!C30/'C53'!C29*100</f>
        <v>0</v>
      </c>
      <c r="D60" s="194">
        <f>+'C58'!D30/'C53'!D29*100</f>
        <v>0</v>
      </c>
      <c r="E60" s="127"/>
      <c r="F60" s="194">
        <f>+'C58'!F30/'C53'!F29*100</f>
        <v>0</v>
      </c>
      <c r="G60" s="194">
        <f>+'C58'!G30/'C53'!G29*100</f>
        <v>0</v>
      </c>
      <c r="H60" s="194">
        <f>+'C58'!H30/'C53'!H29*100</f>
        <v>0</v>
      </c>
      <c r="I60" s="127"/>
      <c r="J60" s="194">
        <f>+'C58'!J30/'C53'!J29*100</f>
        <v>0</v>
      </c>
      <c r="K60" s="194">
        <f>+'C58'!K30/'C53'!K29*100</f>
        <v>0</v>
      </c>
      <c r="L60" s="194">
        <f>+'C58'!L30/'C53'!L29*100</f>
        <v>0</v>
      </c>
      <c r="M60" s="127"/>
      <c r="N60" s="194">
        <f>+'C58'!N30/'C53'!N29*100</f>
        <v>0</v>
      </c>
      <c r="O60" s="194">
        <f>+'C58'!O30/'C53'!O29*100</f>
        <v>0</v>
      </c>
      <c r="P60" s="194">
        <f>+'C58'!P30/'C53'!P29*100</f>
        <v>0</v>
      </c>
      <c r="Q60" s="127"/>
      <c r="R60" s="194">
        <f>+'C58'!R30/'C53'!R29*100</f>
        <v>0</v>
      </c>
      <c r="S60" s="194">
        <f>+'C58'!S30/'C53'!S29*100</f>
        <v>0</v>
      </c>
      <c r="T60" s="194">
        <f>+'C58'!T30/'C53'!T29*100</f>
        <v>0</v>
      </c>
      <c r="U60" s="127"/>
      <c r="V60" s="194">
        <f>+'C58'!V30/'C53'!V29*100</f>
        <v>0</v>
      </c>
      <c r="W60" s="194">
        <f>+'C58'!W30/'C53'!W29*100</f>
        <v>0</v>
      </c>
      <c r="X60" s="194">
        <f>+'C58'!X30/'C53'!X29*100</f>
        <v>0</v>
      </c>
      <c r="Y60" s="127"/>
      <c r="Z60" s="194" t="e">
        <f>+'C58'!Z30/'C53'!Z29*100</f>
        <v>#DIV/0!</v>
      </c>
      <c r="AA60" s="194" t="e">
        <f>+'C58'!AA30/'C53'!AA29*100</f>
        <v>#DIV/0!</v>
      </c>
      <c r="AB60" s="194" t="e">
        <f>+'C58'!AB30/'C53'!AB29*100</f>
        <v>#DIV/0!</v>
      </c>
    </row>
    <row r="61" spans="1:28" ht="15" hidden="1" customHeight="1" x14ac:dyDescent="0.25">
      <c r="A61" s="53" t="s">
        <v>66</v>
      </c>
      <c r="B61" s="194">
        <f>+'C58'!B31/'C53'!B30*100</f>
        <v>0</v>
      </c>
      <c r="C61" s="194">
        <f>+'C58'!C31/'C53'!C30*100</f>
        <v>0</v>
      </c>
      <c r="D61" s="194">
        <f>+'C58'!D31/'C53'!D30*100</f>
        <v>0</v>
      </c>
      <c r="E61" s="127"/>
      <c r="F61" s="194">
        <f>+'C58'!F31/'C53'!F30*100</f>
        <v>0</v>
      </c>
      <c r="G61" s="194">
        <f>+'C58'!G31/'C53'!G30*100</f>
        <v>0</v>
      </c>
      <c r="H61" s="194">
        <f>+'C58'!H31/'C53'!H30*100</f>
        <v>0</v>
      </c>
      <c r="I61" s="127"/>
      <c r="J61" s="194">
        <f>+'C58'!J31/'C53'!J30*100</f>
        <v>0</v>
      </c>
      <c r="K61" s="194">
        <f>+'C58'!K31/'C53'!K30*100</f>
        <v>0</v>
      </c>
      <c r="L61" s="194">
        <f>+'C58'!L31/'C53'!L30*100</f>
        <v>0</v>
      </c>
      <c r="M61" s="127"/>
      <c r="N61" s="194">
        <f>+'C58'!N31/'C53'!N30*100</f>
        <v>0</v>
      </c>
      <c r="O61" s="194">
        <f>+'C58'!O31/'C53'!O30*100</f>
        <v>0</v>
      </c>
      <c r="P61" s="194">
        <f>+'C58'!P31/'C53'!P30*100</f>
        <v>0</v>
      </c>
      <c r="Q61" s="127"/>
      <c r="R61" s="194">
        <f>+'C58'!R31/'C53'!R30*100</f>
        <v>0</v>
      </c>
      <c r="S61" s="194">
        <f>+'C58'!S31/'C53'!S30*100</f>
        <v>0</v>
      </c>
      <c r="T61" s="194">
        <f>+'C58'!T31/'C53'!T30*100</f>
        <v>0</v>
      </c>
      <c r="U61" s="127"/>
      <c r="V61" s="194">
        <f>+'C58'!V31/'C53'!V30*100</f>
        <v>0</v>
      </c>
      <c r="W61" s="194">
        <f>+'C58'!W31/'C53'!W30*100</f>
        <v>0</v>
      </c>
      <c r="X61" s="194">
        <f>+'C58'!X31/'C53'!X30*100</f>
        <v>0</v>
      </c>
      <c r="Y61" s="127"/>
      <c r="Z61" s="194" t="e">
        <f>+'C58'!Z31/'C53'!Z30*100</f>
        <v>#DIV/0!</v>
      </c>
      <c r="AA61" s="194" t="e">
        <f>+'C58'!AA31/'C53'!AA30*100</f>
        <v>#DIV/0!</v>
      </c>
      <c r="AB61" s="194" t="e">
        <f>+'C58'!AB31/'C53'!AB30*100</f>
        <v>#DIV/0!</v>
      </c>
    </row>
    <row r="62" spans="1:28" ht="15" hidden="1" customHeight="1" x14ac:dyDescent="0.25">
      <c r="A62" s="53" t="s">
        <v>67</v>
      </c>
      <c r="B62" s="194">
        <f>+'C58'!B32/'C53'!B31*100</f>
        <v>0</v>
      </c>
      <c r="C62" s="194">
        <f>+'C58'!C32/'C53'!C31*100</f>
        <v>0</v>
      </c>
      <c r="D62" s="194">
        <f>+'C58'!D32/'C53'!D31*100</f>
        <v>0</v>
      </c>
      <c r="E62" s="127"/>
      <c r="F62" s="194">
        <f>+'C58'!F32/'C53'!F31*100</f>
        <v>0</v>
      </c>
      <c r="G62" s="194">
        <f>+'C58'!G32/'C53'!G31*100</f>
        <v>0</v>
      </c>
      <c r="H62" s="194">
        <f>+'C58'!H32/'C53'!H31*100</f>
        <v>0</v>
      </c>
      <c r="I62" s="127"/>
      <c r="J62" s="194">
        <f>+'C58'!J32/'C53'!J31*100</f>
        <v>0</v>
      </c>
      <c r="K62" s="194">
        <f>+'C58'!K32/'C53'!K31*100</f>
        <v>0</v>
      </c>
      <c r="L62" s="194">
        <f>+'C58'!L32/'C53'!L31*100</f>
        <v>0</v>
      </c>
      <c r="M62" s="127"/>
      <c r="N62" s="194">
        <f>+'C58'!N32/'C53'!N31*100</f>
        <v>0</v>
      </c>
      <c r="O62" s="194">
        <f>+'C58'!O32/'C53'!O31*100</f>
        <v>0</v>
      </c>
      <c r="P62" s="194">
        <f>+'C58'!P32/'C53'!P31*100</f>
        <v>0</v>
      </c>
      <c r="Q62" s="127"/>
      <c r="R62" s="194">
        <f>+'C58'!R32/'C53'!R31*100</f>
        <v>0</v>
      </c>
      <c r="S62" s="194">
        <f>+'C58'!S32/'C53'!S31*100</f>
        <v>0</v>
      </c>
      <c r="T62" s="194">
        <f>+'C58'!T32/'C53'!T31*100</f>
        <v>0</v>
      </c>
      <c r="U62" s="127"/>
      <c r="V62" s="194">
        <f>+'C58'!V32/'C53'!V31*100</f>
        <v>0</v>
      </c>
      <c r="W62" s="194">
        <f>+'C58'!W32/'C53'!W31*100</f>
        <v>0</v>
      </c>
      <c r="X62" s="194">
        <f>+'C58'!X32/'C53'!X31*100</f>
        <v>0</v>
      </c>
      <c r="Y62" s="127"/>
      <c r="Z62" s="194" t="e">
        <f>+'C58'!Z32/'C53'!Z31*100</f>
        <v>#DIV/0!</v>
      </c>
      <c r="AA62" s="194" t="e">
        <f>+'C58'!AA32/'C53'!AA31*100</f>
        <v>#DIV/0!</v>
      </c>
      <c r="AB62" s="194" t="e">
        <f>+'C58'!AB32/'C53'!AB31*100</f>
        <v>#DIV/0!</v>
      </c>
    </row>
    <row r="63" spans="1:28" ht="15" hidden="1" customHeight="1" x14ac:dyDescent="0.25">
      <c r="A63" s="53" t="s">
        <v>68</v>
      </c>
      <c r="B63" s="194">
        <f>+'C58'!B33/'C53'!B32*100</f>
        <v>0</v>
      </c>
      <c r="C63" s="194">
        <f>+'C58'!C33/'C53'!C32*100</f>
        <v>0</v>
      </c>
      <c r="D63" s="194">
        <f>+'C58'!D33/'C53'!D32*100</f>
        <v>0</v>
      </c>
      <c r="E63" s="127"/>
      <c r="F63" s="194">
        <f>+'C58'!F33/'C53'!F32*100</f>
        <v>0</v>
      </c>
      <c r="G63" s="194">
        <f>+'C58'!G33/'C53'!G32*100</f>
        <v>0</v>
      </c>
      <c r="H63" s="194">
        <f>+'C58'!H33/'C53'!H32*100</f>
        <v>0</v>
      </c>
      <c r="I63" s="127"/>
      <c r="J63" s="194">
        <f>+'C58'!J33/'C53'!J32*100</f>
        <v>0</v>
      </c>
      <c r="K63" s="194">
        <f>+'C58'!K33/'C53'!K32*100</f>
        <v>0</v>
      </c>
      <c r="L63" s="194">
        <f>+'C58'!L33/'C53'!L32*100</f>
        <v>0</v>
      </c>
      <c r="M63" s="127"/>
      <c r="N63" s="194">
        <f>+'C58'!N33/'C53'!N32*100</f>
        <v>0</v>
      </c>
      <c r="O63" s="194">
        <f>+'C58'!O33/'C53'!O32*100</f>
        <v>0</v>
      </c>
      <c r="P63" s="194">
        <f>+'C58'!P33/'C53'!P32*100</f>
        <v>0</v>
      </c>
      <c r="Q63" s="127"/>
      <c r="R63" s="194">
        <f>+'C58'!R33/'C53'!R32*100</f>
        <v>0</v>
      </c>
      <c r="S63" s="194">
        <f>+'C58'!S33/'C53'!S32*100</f>
        <v>0</v>
      </c>
      <c r="T63" s="194">
        <f>+'C58'!T33/'C53'!T32*100</f>
        <v>0</v>
      </c>
      <c r="U63" s="127"/>
      <c r="V63" s="194">
        <f>+'C58'!V33/'C53'!V32*100</f>
        <v>0</v>
      </c>
      <c r="W63" s="194">
        <f>+'C58'!W33/'C53'!W32*100</f>
        <v>0</v>
      </c>
      <c r="X63" s="194">
        <f>+'C58'!X33/'C53'!X32*100</f>
        <v>0</v>
      </c>
      <c r="Y63" s="127"/>
      <c r="Z63" s="194" t="e">
        <f>+'C58'!Z33/'C53'!Z32*100</f>
        <v>#DIV/0!</v>
      </c>
      <c r="AA63" s="194" t="e">
        <f>+'C58'!AA33/'C53'!AA32*100</f>
        <v>#DIV/0!</v>
      </c>
      <c r="AB63" s="194" t="e">
        <f>+'C58'!AB33/'C53'!AB32*100</f>
        <v>#DIV/0!</v>
      </c>
    </row>
    <row r="64" spans="1:28" ht="15" hidden="1" customHeight="1" x14ac:dyDescent="0.25">
      <c r="A64" s="53" t="s">
        <v>479</v>
      </c>
      <c r="B64" s="194">
        <f>+'C58'!B34/'C53'!B33*100</f>
        <v>0</v>
      </c>
      <c r="C64" s="194">
        <f>+'C58'!C34/'C53'!C33*100</f>
        <v>0</v>
      </c>
      <c r="D64" s="194">
        <f>+'C58'!D34/'C53'!D33*100</f>
        <v>0</v>
      </c>
      <c r="E64" s="127"/>
      <c r="F64" s="194">
        <f>+'C58'!F34/'C53'!F33*100</f>
        <v>0</v>
      </c>
      <c r="G64" s="194">
        <f>+'C58'!G34/'C53'!G33*100</f>
        <v>0</v>
      </c>
      <c r="H64" s="194">
        <f>+'C58'!H34/'C53'!H33*100</f>
        <v>0</v>
      </c>
      <c r="I64" s="127"/>
      <c r="J64" s="194">
        <f>+'C58'!J34/'C53'!J33*100</f>
        <v>0</v>
      </c>
      <c r="K64" s="194">
        <f>+'C58'!K34/'C53'!K33*100</f>
        <v>0</v>
      </c>
      <c r="L64" s="194">
        <f>+'C58'!L34/'C53'!L33*100</f>
        <v>0</v>
      </c>
      <c r="M64" s="127"/>
      <c r="N64" s="194">
        <f>+'C58'!N34/'C53'!N33*100</f>
        <v>0</v>
      </c>
      <c r="O64" s="194">
        <f>+'C58'!O34/'C53'!O33*100</f>
        <v>0</v>
      </c>
      <c r="P64" s="194">
        <f>+'C58'!P34/'C53'!P33*100</f>
        <v>0</v>
      </c>
      <c r="Q64" s="127"/>
      <c r="R64" s="194">
        <f>+'C58'!R34/'C53'!R33*100</f>
        <v>0</v>
      </c>
      <c r="S64" s="194">
        <f>+'C58'!S34/'C53'!S33*100</f>
        <v>0</v>
      </c>
      <c r="T64" s="194">
        <f>+'C58'!T34/'C53'!T33*100</f>
        <v>0</v>
      </c>
      <c r="U64" s="127"/>
      <c r="V64" s="194">
        <f>+'C58'!V34/'C53'!V33*100</f>
        <v>0</v>
      </c>
      <c r="W64" s="194">
        <f>+'C58'!W34/'C53'!W33*100</f>
        <v>0</v>
      </c>
      <c r="X64" s="194">
        <f>+'C58'!X34/'C53'!X33*100</f>
        <v>0</v>
      </c>
      <c r="Y64" s="127"/>
      <c r="Z64" s="194" t="e">
        <f>+'C58'!Z34/'C53'!Z33*100</f>
        <v>#DIV/0!</v>
      </c>
      <c r="AA64" s="194" t="e">
        <f>+'C58'!AA34/'C53'!AA33*100</f>
        <v>#DIV/0!</v>
      </c>
      <c r="AB64" s="194" t="e">
        <f>+'C58'!AB34/'C53'!AB33*100</f>
        <v>#DIV/0!</v>
      </c>
    </row>
    <row r="65" spans="1:28" ht="15" hidden="1" customHeight="1" x14ac:dyDescent="0.25">
      <c r="A65" s="53" t="s">
        <v>69</v>
      </c>
      <c r="B65" s="194">
        <f>+'C58'!B35/'C53'!B34*100</f>
        <v>0</v>
      </c>
      <c r="C65" s="194">
        <f>+'C58'!C35/'C53'!C34*100</f>
        <v>0</v>
      </c>
      <c r="D65" s="194">
        <f>+'C58'!D35/'C53'!D34*100</f>
        <v>0</v>
      </c>
      <c r="E65" s="127"/>
      <c r="F65" s="194">
        <f>+'C58'!F35/'C53'!F34*100</f>
        <v>0</v>
      </c>
      <c r="G65" s="194">
        <f>+'C58'!G35/'C53'!G34*100</f>
        <v>0</v>
      </c>
      <c r="H65" s="194">
        <f>+'C58'!H35/'C53'!H34*100</f>
        <v>0</v>
      </c>
      <c r="I65" s="127"/>
      <c r="J65" s="194">
        <f>+'C58'!J35/'C53'!J34*100</f>
        <v>0</v>
      </c>
      <c r="K65" s="194">
        <f>+'C58'!K35/'C53'!K34*100</f>
        <v>0</v>
      </c>
      <c r="L65" s="194">
        <f>+'C58'!L35/'C53'!L34*100</f>
        <v>0</v>
      </c>
      <c r="M65" s="127"/>
      <c r="N65" s="194">
        <f>+'C58'!N35/'C53'!N34*100</f>
        <v>0</v>
      </c>
      <c r="O65" s="194">
        <f>+'C58'!O35/'C53'!O34*100</f>
        <v>0</v>
      </c>
      <c r="P65" s="194">
        <f>+'C58'!P35/'C53'!P34*100</f>
        <v>0</v>
      </c>
      <c r="Q65" s="127"/>
      <c r="R65" s="194">
        <f>+'C58'!R35/'C53'!R34*100</f>
        <v>0</v>
      </c>
      <c r="S65" s="194">
        <f>+'C58'!S35/'C53'!S34*100</f>
        <v>0</v>
      </c>
      <c r="T65" s="194">
        <f>+'C58'!T35/'C53'!T34*100</f>
        <v>0</v>
      </c>
      <c r="U65" s="127"/>
      <c r="V65" s="194">
        <f>+'C58'!V35/'C53'!V34*100</f>
        <v>0</v>
      </c>
      <c r="W65" s="194">
        <f>+'C58'!W35/'C53'!W34*100</f>
        <v>0</v>
      </c>
      <c r="X65" s="194">
        <f>+'C58'!X35/'C53'!X34*100</f>
        <v>0</v>
      </c>
      <c r="Y65" s="127"/>
      <c r="Z65" s="194" t="e">
        <f>+'C58'!Z35/'C53'!Z34*100</f>
        <v>#DIV/0!</v>
      </c>
      <c r="AA65" s="194" t="e">
        <f>+'C58'!AA35/'C53'!AA34*100</f>
        <v>#DIV/0!</v>
      </c>
      <c r="AB65" s="194" t="e">
        <f>+'C58'!AB35/'C53'!AB34*100</f>
        <v>#DIV/0!</v>
      </c>
    </row>
    <row r="66" spans="1:28" ht="15" hidden="1" customHeight="1" x14ac:dyDescent="0.25">
      <c r="A66" s="53" t="s">
        <v>70</v>
      </c>
      <c r="B66" s="194">
        <f>+'C58'!B36/'C53'!B35*100</f>
        <v>0</v>
      </c>
      <c r="C66" s="194">
        <f>+'C58'!C36/'C53'!C35*100</f>
        <v>0</v>
      </c>
      <c r="D66" s="194">
        <f>+'C58'!D36/'C53'!D35*100</f>
        <v>0</v>
      </c>
      <c r="E66" s="127"/>
      <c r="F66" s="194">
        <f>+'C58'!F36/'C53'!F35*100</f>
        <v>0</v>
      </c>
      <c r="G66" s="194">
        <f>+'C58'!G36/'C53'!G35*100</f>
        <v>0</v>
      </c>
      <c r="H66" s="194">
        <f>+'C58'!H36/'C53'!H35*100</f>
        <v>0</v>
      </c>
      <c r="I66" s="127"/>
      <c r="J66" s="194">
        <f>+'C58'!J36/'C53'!J35*100</f>
        <v>0</v>
      </c>
      <c r="K66" s="194">
        <f>+'C58'!K36/'C53'!K35*100</f>
        <v>0</v>
      </c>
      <c r="L66" s="194">
        <f>+'C58'!L36/'C53'!L35*100</f>
        <v>0</v>
      </c>
      <c r="M66" s="127"/>
      <c r="N66" s="194">
        <f>+'C58'!N36/'C53'!N35*100</f>
        <v>0</v>
      </c>
      <c r="O66" s="194">
        <f>+'C58'!O36/'C53'!O35*100</f>
        <v>0</v>
      </c>
      <c r="P66" s="194">
        <f>+'C58'!P36/'C53'!P35*100</f>
        <v>0</v>
      </c>
      <c r="Q66" s="127"/>
      <c r="R66" s="194">
        <f>+'C58'!R36/'C53'!R35*100</f>
        <v>0</v>
      </c>
      <c r="S66" s="194">
        <f>+'C58'!S36/'C53'!S35*100</f>
        <v>0</v>
      </c>
      <c r="T66" s="194">
        <f>+'C58'!T36/'C53'!T35*100</f>
        <v>0</v>
      </c>
      <c r="U66" s="127"/>
      <c r="V66" s="194">
        <f>+'C58'!V36/'C53'!V35*100</f>
        <v>0</v>
      </c>
      <c r="W66" s="194">
        <f>+'C58'!W36/'C53'!W35*100</f>
        <v>0</v>
      </c>
      <c r="X66" s="194">
        <f>+'C58'!X36/'C53'!X35*100</f>
        <v>0</v>
      </c>
      <c r="Y66" s="127"/>
      <c r="Z66" s="194" t="e">
        <f>+'C58'!Z36/'C53'!Z35*100</f>
        <v>#DIV/0!</v>
      </c>
      <c r="AA66" s="194" t="e">
        <f>+'C58'!AA36/'C53'!AA35*100</f>
        <v>#DIV/0!</v>
      </c>
      <c r="AB66" s="194" t="e">
        <f>+'C58'!AB36/'C53'!AB35*100</f>
        <v>#DIV/0!</v>
      </c>
    </row>
    <row r="67" spans="1:28" ht="15" hidden="1" customHeight="1" x14ac:dyDescent="0.25">
      <c r="A67" s="53" t="s">
        <v>71</v>
      </c>
      <c r="B67" s="194">
        <f>+'C58'!B37/'C53'!B36*100</f>
        <v>0</v>
      </c>
      <c r="C67" s="194">
        <f>+'C58'!C37/'C53'!C36*100</f>
        <v>0</v>
      </c>
      <c r="D67" s="194">
        <f>+'C58'!D37/'C53'!D36*100</f>
        <v>0</v>
      </c>
      <c r="E67" s="127"/>
      <c r="F67" s="194">
        <f>+'C58'!F37/'C53'!F36*100</f>
        <v>0</v>
      </c>
      <c r="G67" s="194">
        <f>+'C58'!G37/'C53'!G36*100</f>
        <v>0</v>
      </c>
      <c r="H67" s="194">
        <f>+'C58'!H37/'C53'!H36*100</f>
        <v>0</v>
      </c>
      <c r="I67" s="127"/>
      <c r="J67" s="194">
        <f>+'C58'!J37/'C53'!J36*100</f>
        <v>0</v>
      </c>
      <c r="K67" s="194">
        <f>+'C58'!K37/'C53'!K36*100</f>
        <v>0</v>
      </c>
      <c r="L67" s="194">
        <f>+'C58'!L37/'C53'!L36*100</f>
        <v>0</v>
      </c>
      <c r="M67" s="127"/>
      <c r="N67" s="194">
        <f>+'C58'!N37/'C53'!N36*100</f>
        <v>0</v>
      </c>
      <c r="O67" s="194">
        <f>+'C58'!O37/'C53'!O36*100</f>
        <v>0</v>
      </c>
      <c r="P67" s="194">
        <f>+'C58'!P37/'C53'!P36*100</f>
        <v>0</v>
      </c>
      <c r="Q67" s="127"/>
      <c r="R67" s="194">
        <f>+'C58'!R37/'C53'!R36*100</f>
        <v>0</v>
      </c>
      <c r="S67" s="194">
        <f>+'C58'!S37/'C53'!S36*100</f>
        <v>0</v>
      </c>
      <c r="T67" s="194">
        <f>+'C58'!T37/'C53'!T36*100</f>
        <v>0</v>
      </c>
      <c r="U67" s="127"/>
      <c r="V67" s="194">
        <f>+'C58'!V37/'C53'!V36*100</f>
        <v>0</v>
      </c>
      <c r="W67" s="194">
        <f>+'C58'!W37/'C53'!W36*100</f>
        <v>0</v>
      </c>
      <c r="X67" s="194">
        <f>+'C58'!X37/'C53'!X36*100</f>
        <v>0</v>
      </c>
      <c r="Y67" s="127"/>
      <c r="Z67" s="194" t="e">
        <f>+'C58'!Z37/'C53'!Z36*100</f>
        <v>#DIV/0!</v>
      </c>
      <c r="AA67" s="194" t="e">
        <f>+'C58'!AA37/'C53'!AA36*100</f>
        <v>#DIV/0!</v>
      </c>
      <c r="AB67" s="194" t="e">
        <f>+'C58'!AB37/'C53'!AB36*100</f>
        <v>#DIV/0!</v>
      </c>
    </row>
    <row r="68" spans="1:28" ht="15" hidden="1" customHeight="1" thickBot="1" x14ac:dyDescent="0.3">
      <c r="A68" s="49" t="s">
        <v>72</v>
      </c>
      <c r="B68" s="194">
        <f>+'C58'!B38/'C53'!B37*100</f>
        <v>0</v>
      </c>
      <c r="C68" s="194">
        <f>+'C58'!C38/'C53'!C37*100</f>
        <v>0</v>
      </c>
      <c r="D68" s="194">
        <f>+'C58'!D38/'C53'!D37*100</f>
        <v>0</v>
      </c>
      <c r="E68" s="127"/>
      <c r="F68" s="194">
        <f>+'C58'!F38/'C53'!F37*100</f>
        <v>0</v>
      </c>
      <c r="G68" s="194">
        <f>+'C58'!G38/'C53'!G37*100</f>
        <v>0</v>
      </c>
      <c r="H68" s="194">
        <f>+'C58'!H38/'C53'!H37*100</f>
        <v>0</v>
      </c>
      <c r="I68" s="127"/>
      <c r="J68" s="194">
        <f>+'C58'!J38/'C53'!J37*100</f>
        <v>0</v>
      </c>
      <c r="K68" s="194">
        <f>+'C58'!K38/'C53'!K37*100</f>
        <v>0</v>
      </c>
      <c r="L68" s="194">
        <f>+'C58'!L38/'C53'!L37*100</f>
        <v>0</v>
      </c>
      <c r="M68" s="127"/>
      <c r="N68" s="194">
        <f>+'C58'!N38/'C53'!N37*100</f>
        <v>0</v>
      </c>
      <c r="O68" s="194">
        <f>+'C58'!O38/'C53'!O37*100</f>
        <v>0</v>
      </c>
      <c r="P68" s="194">
        <f>+'C58'!P38/'C53'!P37*100</f>
        <v>0</v>
      </c>
      <c r="Q68" s="127"/>
      <c r="R68" s="194">
        <f>+'C58'!R38/'C53'!R37*100</f>
        <v>0</v>
      </c>
      <c r="S68" s="194">
        <f>+'C58'!S38/'C53'!S37*100</f>
        <v>0</v>
      </c>
      <c r="T68" s="194">
        <f>+'C58'!T38/'C53'!T37*100</f>
        <v>0</v>
      </c>
      <c r="U68" s="127"/>
      <c r="V68" s="194">
        <f>+'C58'!V38/'C53'!V37*100</f>
        <v>0</v>
      </c>
      <c r="W68" s="194">
        <f>+'C58'!W38/'C53'!W37*100</f>
        <v>0</v>
      </c>
      <c r="X68" s="194">
        <f>+'C58'!X38/'C53'!X37*100</f>
        <v>0</v>
      </c>
      <c r="Y68" s="127"/>
      <c r="Z68" s="194" t="e">
        <f>+'C58'!Z38/'C53'!Z37*100</f>
        <v>#DIV/0!</v>
      </c>
      <c r="AA68" s="194" t="e">
        <f>+'C58'!AA38/'C53'!AA37*100</f>
        <v>#DIV/0!</v>
      </c>
      <c r="AB68" s="194" t="e">
        <f>+'C58'!AB38/'C53'!AB37*100</f>
        <v>#DIV/0!</v>
      </c>
    </row>
    <row r="69" spans="1:28" ht="15" customHeight="1" x14ac:dyDescent="0.25">
      <c r="A69" s="262" t="s">
        <v>571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</row>
    <row r="70" spans="1:28" ht="15" customHeight="1" x14ac:dyDescent="0.25">
      <c r="A70" s="258" t="s">
        <v>513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</row>
    <row r="71" spans="1:28" ht="15" customHeight="1" x14ac:dyDescent="0.25">
      <c r="A71" s="263" t="s">
        <v>565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</row>
    <row r="72" spans="1:28" ht="15" customHeight="1" x14ac:dyDescent="0.25">
      <c r="A72" s="258" t="s">
        <v>566</v>
      </c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</row>
  </sheetData>
  <mergeCells count="20">
    <mergeCell ref="A5:AB5"/>
    <mergeCell ref="A1:AB1"/>
    <mergeCell ref="A2:AB2"/>
    <mergeCell ref="AC2:AD3"/>
    <mergeCell ref="A3:AB3"/>
    <mergeCell ref="A4:AB4"/>
    <mergeCell ref="A71:AB71"/>
    <mergeCell ref="A72:AB72"/>
    <mergeCell ref="V7:X7"/>
    <mergeCell ref="Z7:AB7"/>
    <mergeCell ref="A9:AB9"/>
    <mergeCell ref="A39:AB39"/>
    <mergeCell ref="A69:AB69"/>
    <mergeCell ref="A70:AB70"/>
    <mergeCell ref="A7:A8"/>
    <mergeCell ref="B7:D7"/>
    <mergeCell ref="F7:H7"/>
    <mergeCell ref="J7:L7"/>
    <mergeCell ref="N7:P7"/>
    <mergeCell ref="R7:T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sqref="A1:XFD1048576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76" t="s">
        <v>262</v>
      </c>
      <c r="J2" s="276"/>
    </row>
    <row r="3" spans="1:10" ht="12.75" customHeight="1" x14ac:dyDescent="0.25">
      <c r="I3" s="276"/>
      <c r="J3" s="276"/>
    </row>
    <row r="11" spans="1:10" ht="15" customHeight="1" x14ac:dyDescent="0.25">
      <c r="A11" s="245" t="s">
        <v>481</v>
      </c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11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7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8.7109375" style="53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8" width="7.5703125" style="53" bestFit="1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1" s="81" customFormat="1" ht="15" customHeight="1" x14ac:dyDescent="0.25">
      <c r="A1" s="261" t="s">
        <v>529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259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59"/>
      <c r="B8" s="202"/>
      <c r="C8" s="202"/>
      <c r="D8" s="202"/>
      <c r="E8" s="50"/>
      <c r="F8" s="202"/>
      <c r="G8" s="202"/>
      <c r="H8" s="202"/>
      <c r="I8" s="50"/>
      <c r="J8" s="202"/>
      <c r="K8" s="202"/>
      <c r="L8" s="202"/>
      <c r="M8" s="50"/>
      <c r="N8" s="202"/>
      <c r="O8" s="202"/>
      <c r="P8" s="202"/>
      <c r="Q8" s="50"/>
      <c r="R8" s="202"/>
      <c r="S8" s="202"/>
      <c r="T8" s="202"/>
      <c r="U8" s="50"/>
      <c r="V8" s="202"/>
      <c r="W8" s="202"/>
      <c r="X8" s="202"/>
      <c r="Y8" s="50"/>
      <c r="Z8" s="202"/>
      <c r="AA8" s="202"/>
      <c r="AB8" s="202"/>
    </row>
    <row r="9" spans="1:31" ht="15" customHeight="1" x14ac:dyDescent="0.25">
      <c r="A9" s="60" t="s">
        <v>8</v>
      </c>
      <c r="B9" s="120">
        <f>+B15+B21</f>
        <v>103005</v>
      </c>
      <c r="C9" s="120">
        <f t="shared" ref="B9:D12" si="0">+C15+C21</f>
        <v>51568</v>
      </c>
      <c r="D9" s="120">
        <f t="shared" si="0"/>
        <v>51437</v>
      </c>
      <c r="E9" s="120"/>
      <c r="F9" s="120">
        <f t="shared" ref="F9:H12" si="1">+F15+F21</f>
        <v>18188</v>
      </c>
      <c r="G9" s="120">
        <f t="shared" si="1"/>
        <v>9313</v>
      </c>
      <c r="H9" s="120">
        <f t="shared" si="1"/>
        <v>8875</v>
      </c>
      <c r="I9" s="120"/>
      <c r="J9" s="120">
        <f t="shared" ref="J9:L12" si="2">+J15+J21</f>
        <v>18235</v>
      </c>
      <c r="K9" s="120">
        <f t="shared" si="2"/>
        <v>9358</v>
      </c>
      <c r="L9" s="120">
        <f t="shared" si="2"/>
        <v>8877</v>
      </c>
      <c r="M9" s="120"/>
      <c r="N9" s="120">
        <f t="shared" ref="N9:P12" si="3">+N15+N21</f>
        <v>16696</v>
      </c>
      <c r="O9" s="120">
        <f t="shared" si="3"/>
        <v>8496</v>
      </c>
      <c r="P9" s="120">
        <f t="shared" si="3"/>
        <v>8200</v>
      </c>
      <c r="Q9" s="120"/>
      <c r="R9" s="120">
        <f t="shared" ref="R9:T12" si="4">+R15+R21</f>
        <v>18945</v>
      </c>
      <c r="S9" s="120">
        <f t="shared" si="4"/>
        <v>9366</v>
      </c>
      <c r="T9" s="120">
        <f t="shared" si="4"/>
        <v>9579</v>
      </c>
      <c r="U9" s="120"/>
      <c r="V9" s="120">
        <f t="shared" ref="V9:X12" si="5">+V15+V21</f>
        <v>16236</v>
      </c>
      <c r="W9" s="120">
        <f t="shared" si="5"/>
        <v>7983</v>
      </c>
      <c r="X9" s="120">
        <f t="shared" si="5"/>
        <v>8253</v>
      </c>
      <c r="Y9" s="120"/>
      <c r="Z9" s="120">
        <f t="shared" ref="Z9:AB12" si="6">+Z15+Z21</f>
        <v>14705</v>
      </c>
      <c r="AA9" s="120">
        <f t="shared" si="6"/>
        <v>7052</v>
      </c>
      <c r="AB9" s="120">
        <f t="shared" si="6"/>
        <v>7653</v>
      </c>
    </row>
    <row r="10" spans="1:31" ht="15" customHeight="1" x14ac:dyDescent="0.25">
      <c r="A10" s="68" t="s">
        <v>41</v>
      </c>
      <c r="B10" s="121">
        <f t="shared" si="0"/>
        <v>99687</v>
      </c>
      <c r="C10" s="121">
        <f t="shared" si="0"/>
        <v>49562</v>
      </c>
      <c r="D10" s="121">
        <f t="shared" si="0"/>
        <v>50125</v>
      </c>
      <c r="E10" s="121"/>
      <c r="F10" s="121">
        <f t="shared" si="1"/>
        <v>17719</v>
      </c>
      <c r="G10" s="121">
        <f t="shared" si="1"/>
        <v>9020</v>
      </c>
      <c r="H10" s="121">
        <f t="shared" si="1"/>
        <v>8699</v>
      </c>
      <c r="I10" s="121"/>
      <c r="J10" s="121">
        <f t="shared" si="2"/>
        <v>17809</v>
      </c>
      <c r="K10" s="121">
        <f t="shared" si="2"/>
        <v>9080</v>
      </c>
      <c r="L10" s="121">
        <f t="shared" si="2"/>
        <v>8729</v>
      </c>
      <c r="M10" s="121"/>
      <c r="N10" s="121">
        <f t="shared" si="3"/>
        <v>16253</v>
      </c>
      <c r="O10" s="121">
        <f t="shared" si="3"/>
        <v>8203</v>
      </c>
      <c r="P10" s="121">
        <f t="shared" si="3"/>
        <v>8050</v>
      </c>
      <c r="Q10" s="121"/>
      <c r="R10" s="121">
        <f t="shared" si="4"/>
        <v>18174</v>
      </c>
      <c r="S10" s="121">
        <f t="shared" si="4"/>
        <v>8924</v>
      </c>
      <c r="T10" s="121">
        <f t="shared" si="4"/>
        <v>9250</v>
      </c>
      <c r="U10" s="121"/>
      <c r="V10" s="121">
        <f t="shared" si="5"/>
        <v>15612</v>
      </c>
      <c r="W10" s="121">
        <f t="shared" si="5"/>
        <v>7609</v>
      </c>
      <c r="X10" s="121">
        <f t="shared" si="5"/>
        <v>8003</v>
      </c>
      <c r="Y10" s="121"/>
      <c r="Z10" s="121">
        <f t="shared" si="6"/>
        <v>14120</v>
      </c>
      <c r="AA10" s="121">
        <f t="shared" si="6"/>
        <v>6726</v>
      </c>
      <c r="AB10" s="121">
        <f t="shared" si="6"/>
        <v>7394</v>
      </c>
    </row>
    <row r="11" spans="1:31" ht="15" customHeight="1" x14ac:dyDescent="0.25">
      <c r="A11" s="68" t="s">
        <v>42</v>
      </c>
      <c r="B11" s="37">
        <f t="shared" si="0"/>
        <v>809</v>
      </c>
      <c r="C11" s="37">
        <f t="shared" si="0"/>
        <v>465</v>
      </c>
      <c r="D11" s="37">
        <f t="shared" si="0"/>
        <v>344</v>
      </c>
      <c r="E11" s="37"/>
      <c r="F11" s="37">
        <f t="shared" si="1"/>
        <v>155</v>
      </c>
      <c r="G11" s="37">
        <f t="shared" si="1"/>
        <v>93</v>
      </c>
      <c r="H11" s="37">
        <f t="shared" si="1"/>
        <v>62</v>
      </c>
      <c r="I11" s="37"/>
      <c r="J11" s="37">
        <f t="shared" si="2"/>
        <v>119</v>
      </c>
      <c r="K11" s="37">
        <f t="shared" si="2"/>
        <v>60</v>
      </c>
      <c r="L11" s="37">
        <f t="shared" si="2"/>
        <v>59</v>
      </c>
      <c r="M11" s="37"/>
      <c r="N11" s="37">
        <f t="shared" si="3"/>
        <v>151</v>
      </c>
      <c r="O11" s="37">
        <f t="shared" si="3"/>
        <v>91</v>
      </c>
      <c r="P11" s="37">
        <f t="shared" si="3"/>
        <v>60</v>
      </c>
      <c r="Q11" s="37"/>
      <c r="R11" s="37">
        <f t="shared" si="4"/>
        <v>144</v>
      </c>
      <c r="S11" s="37">
        <f t="shared" si="4"/>
        <v>76</v>
      </c>
      <c r="T11" s="37">
        <f t="shared" si="4"/>
        <v>68</v>
      </c>
      <c r="U11" s="37"/>
      <c r="V11" s="37">
        <f t="shared" si="5"/>
        <v>108</v>
      </c>
      <c r="W11" s="37">
        <f t="shared" si="5"/>
        <v>64</v>
      </c>
      <c r="X11" s="37">
        <f t="shared" si="5"/>
        <v>44</v>
      </c>
      <c r="Y11" s="37"/>
      <c r="Z11" s="37">
        <f t="shared" si="6"/>
        <v>132</v>
      </c>
      <c r="AA11" s="37">
        <f t="shared" si="6"/>
        <v>81</v>
      </c>
      <c r="AB11" s="37">
        <f t="shared" si="6"/>
        <v>51</v>
      </c>
    </row>
    <row r="12" spans="1:31" ht="15" customHeight="1" x14ac:dyDescent="0.25">
      <c r="A12" s="68" t="s">
        <v>194</v>
      </c>
      <c r="B12" s="121">
        <f t="shared" si="0"/>
        <v>2509</v>
      </c>
      <c r="C12" s="121">
        <f t="shared" si="0"/>
        <v>1541</v>
      </c>
      <c r="D12" s="37">
        <f t="shared" si="0"/>
        <v>968</v>
      </c>
      <c r="E12" s="37"/>
      <c r="F12" s="37">
        <f t="shared" si="1"/>
        <v>314</v>
      </c>
      <c r="G12" s="37">
        <f t="shared" si="1"/>
        <v>200</v>
      </c>
      <c r="H12" s="37">
        <f t="shared" si="1"/>
        <v>114</v>
      </c>
      <c r="I12" s="37"/>
      <c r="J12" s="37">
        <f t="shared" si="2"/>
        <v>307</v>
      </c>
      <c r="K12" s="37">
        <f t="shared" si="2"/>
        <v>218</v>
      </c>
      <c r="L12" s="37">
        <f t="shared" si="2"/>
        <v>89</v>
      </c>
      <c r="M12" s="37"/>
      <c r="N12" s="37">
        <f t="shared" si="3"/>
        <v>292</v>
      </c>
      <c r="O12" s="37">
        <f t="shared" si="3"/>
        <v>202</v>
      </c>
      <c r="P12" s="37">
        <f t="shared" si="3"/>
        <v>90</v>
      </c>
      <c r="Q12" s="37"/>
      <c r="R12" s="37">
        <f t="shared" si="4"/>
        <v>627</v>
      </c>
      <c r="S12" s="37">
        <f t="shared" si="4"/>
        <v>366</v>
      </c>
      <c r="T12" s="37">
        <f t="shared" si="4"/>
        <v>261</v>
      </c>
      <c r="U12" s="37"/>
      <c r="V12" s="37">
        <f t="shared" si="5"/>
        <v>516</v>
      </c>
      <c r="W12" s="37">
        <f t="shared" si="5"/>
        <v>310</v>
      </c>
      <c r="X12" s="37">
        <f t="shared" si="5"/>
        <v>206</v>
      </c>
      <c r="Y12" s="37"/>
      <c r="Z12" s="37">
        <f t="shared" si="6"/>
        <v>453</v>
      </c>
      <c r="AA12" s="37">
        <f t="shared" si="6"/>
        <v>245</v>
      </c>
      <c r="AB12" s="37">
        <f t="shared" si="6"/>
        <v>208</v>
      </c>
    </row>
    <row r="13" spans="1:31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193"/>
      <c r="AA13" s="193"/>
      <c r="AB13" s="193"/>
    </row>
    <row r="14" spans="1:31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193"/>
      <c r="AA14" s="193"/>
      <c r="AB14" s="193"/>
    </row>
    <row r="15" spans="1:31" ht="15" customHeight="1" x14ac:dyDescent="0.25">
      <c r="A15" s="67" t="s">
        <v>8</v>
      </c>
      <c r="B15" s="120">
        <f>+B16+B17+B18</f>
        <v>68975</v>
      </c>
      <c r="C15" s="120">
        <f t="shared" ref="C15:D15" si="7">+C16+C17+C18</f>
        <v>34244</v>
      </c>
      <c r="D15" s="120">
        <f t="shared" si="7"/>
        <v>34731</v>
      </c>
      <c r="E15" s="120"/>
      <c r="F15" s="120">
        <f>+F16+F17+F18</f>
        <v>11131</v>
      </c>
      <c r="G15" s="120">
        <f t="shared" ref="G15:H15" si="8">+G16+G17+G18</f>
        <v>5734</v>
      </c>
      <c r="H15" s="120">
        <f t="shared" si="8"/>
        <v>5397</v>
      </c>
      <c r="I15" s="120"/>
      <c r="J15" s="120">
        <f>+J16+J17+J18</f>
        <v>11275</v>
      </c>
      <c r="K15" s="120">
        <f t="shared" ref="K15:L15" si="9">+K16+K17+K18</f>
        <v>5772</v>
      </c>
      <c r="L15" s="120">
        <f t="shared" si="9"/>
        <v>5503</v>
      </c>
      <c r="M15" s="120"/>
      <c r="N15" s="120">
        <f>+N16+N17+N18</f>
        <v>10472</v>
      </c>
      <c r="O15" s="120">
        <f t="shared" ref="O15:P15" si="10">+O16+O17+O18</f>
        <v>5365</v>
      </c>
      <c r="P15" s="120">
        <f t="shared" si="10"/>
        <v>5107</v>
      </c>
      <c r="Q15" s="120"/>
      <c r="R15" s="120">
        <f>+R16+R17+R18</f>
        <v>13465</v>
      </c>
      <c r="S15" s="120">
        <f t="shared" ref="S15:T15" si="11">+S16+S17+S18</f>
        <v>6543</v>
      </c>
      <c r="T15" s="120">
        <f t="shared" si="11"/>
        <v>6922</v>
      </c>
      <c r="U15" s="120"/>
      <c r="V15" s="120">
        <f>+V16+V17+V18</f>
        <v>11833</v>
      </c>
      <c r="W15" s="120">
        <f t="shared" ref="W15:X15" si="12">+W16+W17+W18</f>
        <v>5752</v>
      </c>
      <c r="X15" s="120">
        <f t="shared" si="12"/>
        <v>6081</v>
      </c>
      <c r="Y15" s="120"/>
      <c r="Z15" s="120">
        <f>+Z16+Z17+Z18</f>
        <v>10799</v>
      </c>
      <c r="AA15" s="120">
        <f t="shared" ref="AA15:AB15" si="13">+AA16+AA17+AA18</f>
        <v>5078</v>
      </c>
      <c r="AB15" s="120">
        <f t="shared" si="13"/>
        <v>5721</v>
      </c>
    </row>
    <row r="16" spans="1:31" ht="15" customHeight="1" x14ac:dyDescent="0.25">
      <c r="A16" s="68" t="s">
        <v>41</v>
      </c>
      <c r="B16" s="121">
        <v>65657</v>
      </c>
      <c r="C16" s="121">
        <v>32238</v>
      </c>
      <c r="D16" s="121">
        <v>33419</v>
      </c>
      <c r="E16" s="121"/>
      <c r="F16" s="121">
        <v>10662</v>
      </c>
      <c r="G16" s="121">
        <v>5441</v>
      </c>
      <c r="H16" s="121">
        <v>5221</v>
      </c>
      <c r="I16" s="121"/>
      <c r="J16" s="121">
        <v>10849</v>
      </c>
      <c r="K16" s="121">
        <v>5494</v>
      </c>
      <c r="L16" s="121">
        <v>5355</v>
      </c>
      <c r="M16" s="121"/>
      <c r="N16" s="121">
        <v>10029</v>
      </c>
      <c r="O16" s="121">
        <v>5072</v>
      </c>
      <c r="P16" s="121">
        <v>4957</v>
      </c>
      <c r="Q16" s="121"/>
      <c r="R16" s="121">
        <v>12694</v>
      </c>
      <c r="S16" s="121">
        <v>6101</v>
      </c>
      <c r="T16" s="121">
        <v>6593</v>
      </c>
      <c r="U16" s="121"/>
      <c r="V16" s="121">
        <v>11209</v>
      </c>
      <c r="W16" s="121">
        <v>5378</v>
      </c>
      <c r="X16" s="121">
        <v>5831</v>
      </c>
      <c r="Y16" s="121"/>
      <c r="Z16" s="121">
        <v>10214</v>
      </c>
      <c r="AA16" s="121">
        <v>4752</v>
      </c>
      <c r="AB16" s="121">
        <v>5462</v>
      </c>
    </row>
    <row r="17" spans="1:28" ht="15" customHeight="1" x14ac:dyDescent="0.25">
      <c r="A17" s="68" t="s">
        <v>42</v>
      </c>
      <c r="B17" s="37">
        <v>809</v>
      </c>
      <c r="C17" s="37">
        <v>465</v>
      </c>
      <c r="D17" s="37">
        <v>344</v>
      </c>
      <c r="E17" s="37"/>
      <c r="F17" s="37">
        <v>155</v>
      </c>
      <c r="G17" s="37">
        <v>93</v>
      </c>
      <c r="H17" s="37">
        <v>62</v>
      </c>
      <c r="I17" s="37"/>
      <c r="J17" s="37">
        <v>119</v>
      </c>
      <c r="K17" s="37">
        <v>60</v>
      </c>
      <c r="L17" s="37">
        <v>59</v>
      </c>
      <c r="M17" s="37"/>
      <c r="N17" s="37">
        <v>151</v>
      </c>
      <c r="O17" s="37">
        <v>91</v>
      </c>
      <c r="P17" s="37">
        <v>60</v>
      </c>
      <c r="Q17" s="37"/>
      <c r="R17" s="37">
        <v>144</v>
      </c>
      <c r="S17" s="37">
        <v>76</v>
      </c>
      <c r="T17" s="37">
        <v>68</v>
      </c>
      <c r="U17" s="37"/>
      <c r="V17" s="37">
        <v>108</v>
      </c>
      <c r="W17" s="37">
        <v>64</v>
      </c>
      <c r="X17" s="37">
        <v>44</v>
      </c>
      <c r="Y17" s="37"/>
      <c r="Z17" s="37">
        <v>132</v>
      </c>
      <c r="AA17" s="37">
        <v>81</v>
      </c>
      <c r="AB17" s="37">
        <v>51</v>
      </c>
    </row>
    <row r="18" spans="1:28" ht="15" customHeight="1" x14ac:dyDescent="0.25">
      <c r="A18" s="68" t="s">
        <v>194</v>
      </c>
      <c r="B18" s="121">
        <v>2509</v>
      </c>
      <c r="C18" s="121">
        <v>1541</v>
      </c>
      <c r="D18" s="37">
        <v>968</v>
      </c>
      <c r="E18" s="37"/>
      <c r="F18" s="37">
        <v>314</v>
      </c>
      <c r="G18" s="37">
        <v>200</v>
      </c>
      <c r="H18" s="37">
        <v>114</v>
      </c>
      <c r="I18" s="37"/>
      <c r="J18" s="37">
        <v>307</v>
      </c>
      <c r="K18" s="37">
        <v>218</v>
      </c>
      <c r="L18" s="37">
        <v>89</v>
      </c>
      <c r="M18" s="37"/>
      <c r="N18" s="37">
        <v>292</v>
      </c>
      <c r="O18" s="37">
        <v>202</v>
      </c>
      <c r="P18" s="37">
        <v>90</v>
      </c>
      <c r="Q18" s="37"/>
      <c r="R18" s="37">
        <v>627</v>
      </c>
      <c r="S18" s="37">
        <v>366</v>
      </c>
      <c r="T18" s="37">
        <v>261</v>
      </c>
      <c r="U18" s="37"/>
      <c r="V18" s="37">
        <v>516</v>
      </c>
      <c r="W18" s="37">
        <v>310</v>
      </c>
      <c r="X18" s="37">
        <v>206</v>
      </c>
      <c r="Y18" s="37"/>
      <c r="Z18" s="37">
        <v>453</v>
      </c>
      <c r="AA18" s="37">
        <v>245</v>
      </c>
      <c r="AB18" s="37">
        <v>208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37"/>
      <c r="AA19" s="37"/>
      <c r="AB19" s="37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37"/>
      <c r="AA20" s="37"/>
      <c r="AB20" s="37"/>
    </row>
    <row r="21" spans="1:28" ht="15" customHeight="1" x14ac:dyDescent="0.25">
      <c r="A21" s="67" t="s">
        <v>8</v>
      </c>
      <c r="B21" s="120">
        <f>+B22+B23+B24</f>
        <v>34030</v>
      </c>
      <c r="C21" s="120">
        <f t="shared" ref="C21:D21" si="14">+C22+C23+C24</f>
        <v>17324</v>
      </c>
      <c r="D21" s="120">
        <f t="shared" si="14"/>
        <v>16706</v>
      </c>
      <c r="E21" s="120"/>
      <c r="F21" s="120">
        <f>+F22+F23+F24</f>
        <v>7057</v>
      </c>
      <c r="G21" s="120">
        <f t="shared" ref="G21:H21" si="15">+G22+G23+G24</f>
        <v>3579</v>
      </c>
      <c r="H21" s="120">
        <f t="shared" si="15"/>
        <v>3478</v>
      </c>
      <c r="I21" s="120"/>
      <c r="J21" s="120">
        <f>+J22+J23+J24</f>
        <v>6960</v>
      </c>
      <c r="K21" s="120">
        <f t="shared" ref="K21:L21" si="16">+K22+K23+K24</f>
        <v>3586</v>
      </c>
      <c r="L21" s="120">
        <f t="shared" si="16"/>
        <v>3374</v>
      </c>
      <c r="M21" s="120"/>
      <c r="N21" s="120">
        <f>+N22+N23+N24</f>
        <v>6224</v>
      </c>
      <c r="O21" s="120">
        <f t="shared" ref="O21:P21" si="17">+O22+O23+O24</f>
        <v>3131</v>
      </c>
      <c r="P21" s="120">
        <f t="shared" si="17"/>
        <v>3093</v>
      </c>
      <c r="Q21" s="120"/>
      <c r="R21" s="120">
        <f>+R22+R23+R24</f>
        <v>5480</v>
      </c>
      <c r="S21" s="120">
        <f t="shared" ref="S21:T21" si="18">+S22+S23+S24</f>
        <v>2823</v>
      </c>
      <c r="T21" s="120">
        <f t="shared" si="18"/>
        <v>2657</v>
      </c>
      <c r="U21" s="120"/>
      <c r="V21" s="120">
        <f>+V22+V23+V24</f>
        <v>4403</v>
      </c>
      <c r="W21" s="120">
        <f t="shared" ref="W21:X21" si="19">+W22+W23+W24</f>
        <v>2231</v>
      </c>
      <c r="X21" s="120">
        <f t="shared" si="19"/>
        <v>2172</v>
      </c>
      <c r="Y21" s="120"/>
      <c r="Z21" s="120">
        <f>+Z22+Z23+Z24</f>
        <v>3906</v>
      </c>
      <c r="AA21" s="120">
        <f t="shared" ref="AA21:AB21" si="20">+AA22+AA23+AA24</f>
        <v>1974</v>
      </c>
      <c r="AB21" s="120">
        <f t="shared" si="20"/>
        <v>1932</v>
      </c>
    </row>
    <row r="22" spans="1:28" ht="15" customHeight="1" x14ac:dyDescent="0.25">
      <c r="A22" s="68" t="s">
        <v>41</v>
      </c>
      <c r="B22" s="121">
        <v>34030</v>
      </c>
      <c r="C22" s="121">
        <v>17324</v>
      </c>
      <c r="D22" s="121">
        <v>16706</v>
      </c>
      <c r="E22" s="121"/>
      <c r="F22" s="121">
        <v>7057</v>
      </c>
      <c r="G22" s="121">
        <v>3579</v>
      </c>
      <c r="H22" s="121">
        <v>3478</v>
      </c>
      <c r="I22" s="121"/>
      <c r="J22" s="121">
        <v>6960</v>
      </c>
      <c r="K22" s="121">
        <v>3586</v>
      </c>
      <c r="L22" s="121">
        <v>3374</v>
      </c>
      <c r="M22" s="121"/>
      <c r="N22" s="121">
        <v>6224</v>
      </c>
      <c r="O22" s="121">
        <v>3131</v>
      </c>
      <c r="P22" s="121">
        <v>3093</v>
      </c>
      <c r="Q22" s="121"/>
      <c r="R22" s="121">
        <v>5480</v>
      </c>
      <c r="S22" s="121">
        <v>2823</v>
      </c>
      <c r="T22" s="121">
        <v>2657</v>
      </c>
      <c r="U22" s="121"/>
      <c r="V22" s="121">
        <v>4403</v>
      </c>
      <c r="W22" s="121">
        <v>2231</v>
      </c>
      <c r="X22" s="121">
        <v>2172</v>
      </c>
      <c r="Y22" s="121"/>
      <c r="Z22" s="121">
        <v>3906</v>
      </c>
      <c r="AA22" s="121">
        <v>1974</v>
      </c>
      <c r="AB22" s="121">
        <v>1932</v>
      </c>
    </row>
    <row r="23" spans="1:28" ht="15" customHeight="1" x14ac:dyDescent="0.25">
      <c r="A23" s="68" t="s">
        <v>42</v>
      </c>
      <c r="B23" s="37">
        <v>0</v>
      </c>
      <c r="C23" s="37">
        <v>0</v>
      </c>
      <c r="D23" s="37">
        <v>0</v>
      </c>
      <c r="E23" s="37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37">
        <v>0</v>
      </c>
      <c r="X23" s="37">
        <v>0</v>
      </c>
      <c r="Y23" s="37"/>
      <c r="Z23" s="37">
        <v>0</v>
      </c>
      <c r="AA23" s="37">
        <v>0</v>
      </c>
      <c r="AB23" s="37">
        <v>0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566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/>
    </row>
  </sheetData>
  <mergeCells count="15">
    <mergeCell ref="A26:AB26"/>
    <mergeCell ref="A6:A7"/>
    <mergeCell ref="B6:D6"/>
    <mergeCell ref="F6:H6"/>
    <mergeCell ref="J6:L6"/>
    <mergeCell ref="N6:P6"/>
    <mergeCell ref="R6:T6"/>
    <mergeCell ref="V6:X6"/>
    <mergeCell ref="Z6:AB6"/>
    <mergeCell ref="A25:AB25"/>
    <mergeCell ref="AC2:AD3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Q42"/>
  <sheetViews>
    <sheetView showGridLines="0" zoomScaleNormal="100" zoomScaleSheetLayoutView="100" workbookViewId="0">
      <selection sqref="A1:XFD1048576"/>
    </sheetView>
  </sheetViews>
  <sheetFormatPr baseColWidth="10" defaultColWidth="11" defaultRowHeight="15" customHeight="1" x14ac:dyDescent="0.25"/>
  <cols>
    <col min="1" max="1" width="21" style="40" customWidth="1"/>
    <col min="2" max="13" width="8.28515625" style="30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17" s="76" customFormat="1" ht="15" customHeight="1" x14ac:dyDescent="0.25">
      <c r="A1" s="252" t="s">
        <v>350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7" s="76" customFormat="1" ht="15" customHeight="1" x14ac:dyDescent="0.25">
      <c r="A2" s="252" t="s">
        <v>11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17" s="76" customFormat="1" ht="15" customHeight="1" x14ac:dyDescent="0.25">
      <c r="A3" s="252" t="s">
        <v>182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17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17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17" s="76" customFormat="1" ht="15" customHeight="1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30"/>
      <c r="O6" s="30"/>
      <c r="P6" s="40"/>
      <c r="Q6" s="40"/>
    </row>
    <row r="7" spans="1:17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O7" s="30"/>
      <c r="P7" s="30"/>
      <c r="Q7" s="30"/>
    </row>
    <row r="8" spans="1:17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98">
        <v>2021</v>
      </c>
      <c r="N8" s="30"/>
      <c r="O8" s="30"/>
      <c r="P8" s="30"/>
      <c r="Q8" s="30"/>
    </row>
    <row r="9" spans="1:17" ht="9.9499999999999993" customHeight="1" x14ac:dyDescent="0.25">
      <c r="A9" s="93"/>
      <c r="N9" s="85"/>
      <c r="O9" s="129"/>
    </row>
    <row r="10" spans="1:17" x14ac:dyDescent="0.25">
      <c r="A10" s="45" t="s">
        <v>12</v>
      </c>
      <c r="B10" s="120">
        <f t="shared" ref="B10:C10" si="0">+B11+B16</f>
        <v>410497</v>
      </c>
      <c r="C10" s="120">
        <f t="shared" si="0"/>
        <v>403489</v>
      </c>
      <c r="D10" s="120">
        <f t="shared" ref="D10:I10" si="1">+D11+D16</f>
        <v>391991</v>
      </c>
      <c r="E10" s="120">
        <f t="shared" si="1"/>
        <v>391855</v>
      </c>
      <c r="F10" s="120">
        <f t="shared" si="1"/>
        <v>397591</v>
      </c>
      <c r="G10" s="120">
        <f t="shared" si="1"/>
        <v>394914</v>
      </c>
      <c r="H10" s="120">
        <f t="shared" si="1"/>
        <v>395478</v>
      </c>
      <c r="I10" s="120">
        <f t="shared" si="1"/>
        <v>398299</v>
      </c>
      <c r="J10" s="120">
        <f t="shared" ref="J10:K10" si="2">+J11+J16</f>
        <v>438685</v>
      </c>
      <c r="K10" s="120">
        <f t="shared" si="2"/>
        <v>424141</v>
      </c>
      <c r="L10" s="120">
        <f t="shared" ref="L10:M10" si="3">+L11+L16</f>
        <v>449361</v>
      </c>
      <c r="M10" s="120">
        <f t="shared" si="3"/>
        <v>426014</v>
      </c>
      <c r="N10" s="85"/>
      <c r="O10" s="129"/>
    </row>
    <row r="11" spans="1:17" s="40" customFormat="1" ht="15" customHeight="1" x14ac:dyDescent="0.25">
      <c r="A11" s="212" t="s">
        <v>13</v>
      </c>
      <c r="B11" s="120">
        <f t="shared" ref="B11:C11" si="4">SUM(B12:B14)</f>
        <v>204021</v>
      </c>
      <c r="C11" s="120">
        <f t="shared" si="4"/>
        <v>201892</v>
      </c>
      <c r="D11" s="120">
        <f t="shared" ref="D11:I11" si="5">SUM(D12:D14)</f>
        <v>198404</v>
      </c>
      <c r="E11" s="120">
        <f t="shared" si="5"/>
        <v>200179</v>
      </c>
      <c r="F11" s="120">
        <f t="shared" si="5"/>
        <v>206485</v>
      </c>
      <c r="G11" s="120">
        <f t="shared" si="5"/>
        <v>206524</v>
      </c>
      <c r="H11" s="120">
        <f t="shared" si="5"/>
        <v>206913</v>
      </c>
      <c r="I11" s="120">
        <f t="shared" si="5"/>
        <v>206298</v>
      </c>
      <c r="J11" s="120">
        <f t="shared" ref="J11:K11" si="6">SUM(J12:J14)</f>
        <v>224605</v>
      </c>
      <c r="K11" s="120">
        <f t="shared" si="6"/>
        <v>218361</v>
      </c>
      <c r="L11" s="120">
        <f t="shared" ref="L11:M11" si="7">SUM(L12:L14)</f>
        <v>233087</v>
      </c>
      <c r="M11" s="120">
        <f t="shared" si="7"/>
        <v>213591</v>
      </c>
      <c r="O11" s="131"/>
      <c r="P11" s="132"/>
    </row>
    <row r="12" spans="1:17" s="40" customFormat="1" ht="15" customHeight="1" x14ac:dyDescent="0.25">
      <c r="A12" s="213" t="s">
        <v>32</v>
      </c>
      <c r="B12" s="133">
        <v>68425</v>
      </c>
      <c r="C12" s="133">
        <v>67181</v>
      </c>
      <c r="D12" s="133">
        <v>66009</v>
      </c>
      <c r="E12" s="133">
        <v>67737</v>
      </c>
      <c r="F12" s="133">
        <v>74143</v>
      </c>
      <c r="G12" s="133">
        <v>74173</v>
      </c>
      <c r="H12" s="133">
        <v>72441</v>
      </c>
      <c r="I12" s="133">
        <v>69574</v>
      </c>
      <c r="J12" s="133">
        <v>79062</v>
      </c>
      <c r="K12" s="133">
        <v>80721</v>
      </c>
      <c r="L12" s="133">
        <v>71720</v>
      </c>
      <c r="M12" s="133">
        <v>71064</v>
      </c>
      <c r="N12" s="30"/>
      <c r="O12" s="134"/>
      <c r="P12" s="132"/>
    </row>
    <row r="13" spans="1:17" ht="15" customHeight="1" x14ac:dyDescent="0.25">
      <c r="A13" s="213" t="s">
        <v>33</v>
      </c>
      <c r="B13" s="133">
        <v>67873</v>
      </c>
      <c r="C13" s="133">
        <v>67579</v>
      </c>
      <c r="D13" s="133">
        <v>65999</v>
      </c>
      <c r="E13" s="133">
        <v>66262</v>
      </c>
      <c r="F13" s="133">
        <v>66713</v>
      </c>
      <c r="G13" s="133">
        <v>67028</v>
      </c>
      <c r="H13" s="133">
        <v>68130</v>
      </c>
      <c r="I13" s="133">
        <v>68083</v>
      </c>
      <c r="J13" s="133">
        <v>71726</v>
      </c>
      <c r="K13" s="133">
        <v>70868</v>
      </c>
      <c r="L13" s="133">
        <v>84267</v>
      </c>
      <c r="M13" s="133">
        <v>63812</v>
      </c>
      <c r="P13" s="135"/>
    </row>
    <row r="14" spans="1:17" ht="15" customHeight="1" x14ac:dyDescent="0.25">
      <c r="A14" s="213" t="s">
        <v>34</v>
      </c>
      <c r="B14" s="133">
        <v>67723</v>
      </c>
      <c r="C14" s="133">
        <v>67132</v>
      </c>
      <c r="D14" s="133">
        <v>66396</v>
      </c>
      <c r="E14" s="133">
        <v>66180</v>
      </c>
      <c r="F14" s="133">
        <v>65629</v>
      </c>
      <c r="G14" s="133">
        <v>65323</v>
      </c>
      <c r="H14" s="133">
        <v>66342</v>
      </c>
      <c r="I14" s="133">
        <v>68641</v>
      </c>
      <c r="J14" s="133">
        <v>73817</v>
      </c>
      <c r="K14" s="133">
        <v>66772</v>
      </c>
      <c r="L14" s="133">
        <v>77100</v>
      </c>
      <c r="M14" s="133">
        <v>78715</v>
      </c>
    </row>
    <row r="15" spans="1:17" ht="15" customHeight="1" x14ac:dyDescent="0.25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7" ht="15" customHeight="1" x14ac:dyDescent="0.25">
      <c r="A16" s="212" t="s">
        <v>14</v>
      </c>
      <c r="B16" s="120">
        <f t="shared" ref="B16:C16" si="8">SUM(B17:B19)</f>
        <v>206476</v>
      </c>
      <c r="C16" s="120">
        <f t="shared" si="8"/>
        <v>201597</v>
      </c>
      <c r="D16" s="120">
        <f t="shared" ref="D16:I16" si="9">SUM(D17:D19)</f>
        <v>193587</v>
      </c>
      <c r="E16" s="120">
        <f t="shared" si="9"/>
        <v>191676</v>
      </c>
      <c r="F16" s="120">
        <f t="shared" si="9"/>
        <v>191106</v>
      </c>
      <c r="G16" s="120">
        <f t="shared" si="9"/>
        <v>188390</v>
      </c>
      <c r="H16" s="120">
        <f t="shared" si="9"/>
        <v>188565</v>
      </c>
      <c r="I16" s="120">
        <f t="shared" si="9"/>
        <v>192001</v>
      </c>
      <c r="J16" s="120">
        <f t="shared" ref="J16:K16" si="10">SUM(J17:J19)</f>
        <v>214080</v>
      </c>
      <c r="K16" s="120">
        <f t="shared" si="10"/>
        <v>205780</v>
      </c>
      <c r="L16" s="120">
        <f t="shared" ref="L16:M16" si="11">SUM(L17:L19)</f>
        <v>216274</v>
      </c>
      <c r="M16" s="120">
        <f t="shared" si="11"/>
        <v>212423</v>
      </c>
      <c r="N16" s="40"/>
      <c r="O16" s="40"/>
    </row>
    <row r="17" spans="1:16" s="40" customFormat="1" ht="15" customHeight="1" x14ac:dyDescent="0.25">
      <c r="A17" s="213" t="s">
        <v>35</v>
      </c>
      <c r="B17" s="133">
        <v>67642</v>
      </c>
      <c r="C17" s="133">
        <v>62962</v>
      </c>
      <c r="D17" s="133">
        <v>61834</v>
      </c>
      <c r="E17" s="133">
        <v>62895</v>
      </c>
      <c r="F17" s="133">
        <v>62233</v>
      </c>
      <c r="G17" s="133">
        <v>61696</v>
      </c>
      <c r="H17" s="133">
        <v>62612</v>
      </c>
      <c r="I17" s="133">
        <v>64130</v>
      </c>
      <c r="J17" s="133">
        <v>73946</v>
      </c>
      <c r="K17" s="133">
        <v>67963</v>
      </c>
      <c r="L17" s="133">
        <v>71151</v>
      </c>
      <c r="M17" s="133">
        <v>73768</v>
      </c>
      <c r="N17" s="30"/>
      <c r="O17" s="30"/>
    </row>
    <row r="18" spans="1:16" ht="15" customHeight="1" x14ac:dyDescent="0.25">
      <c r="A18" s="213" t="s">
        <v>36</v>
      </c>
      <c r="B18" s="133">
        <v>69680</v>
      </c>
      <c r="C18" s="133">
        <v>67484</v>
      </c>
      <c r="D18" s="133">
        <v>62580</v>
      </c>
      <c r="E18" s="133">
        <v>62903</v>
      </c>
      <c r="F18" s="133">
        <v>63446</v>
      </c>
      <c r="G18" s="133">
        <v>61515</v>
      </c>
      <c r="H18" s="133">
        <v>61540</v>
      </c>
      <c r="I18" s="133">
        <v>63234</v>
      </c>
      <c r="J18" s="133">
        <v>70745</v>
      </c>
      <c r="K18" s="133">
        <v>68600</v>
      </c>
      <c r="L18" s="133">
        <v>71951</v>
      </c>
      <c r="M18" s="133">
        <v>67579</v>
      </c>
    </row>
    <row r="19" spans="1:16" ht="15" customHeight="1" x14ac:dyDescent="0.25">
      <c r="A19" s="213" t="s">
        <v>37</v>
      </c>
      <c r="B19" s="133">
        <v>69154</v>
      </c>
      <c r="C19" s="133">
        <v>71151</v>
      </c>
      <c r="D19" s="133">
        <v>69173</v>
      </c>
      <c r="E19" s="133">
        <v>65878</v>
      </c>
      <c r="F19" s="133">
        <v>65427</v>
      </c>
      <c r="G19" s="133">
        <v>65179</v>
      </c>
      <c r="H19" s="133">
        <v>64413</v>
      </c>
      <c r="I19" s="133">
        <v>64637</v>
      </c>
      <c r="J19" s="133">
        <v>69389</v>
      </c>
      <c r="K19" s="133">
        <v>69217</v>
      </c>
      <c r="L19" s="133">
        <v>73172</v>
      </c>
      <c r="M19" s="133">
        <v>71076</v>
      </c>
    </row>
    <row r="20" spans="1:16" ht="15" customHeight="1" x14ac:dyDescent="0.25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6" ht="15" customHeight="1" x14ac:dyDescent="0.25">
      <c r="A21" s="45" t="s">
        <v>15</v>
      </c>
      <c r="B21" s="120">
        <f t="shared" ref="B21:C21" si="12">+B22+B27</f>
        <v>50672</v>
      </c>
      <c r="C21" s="120">
        <f t="shared" si="12"/>
        <v>48888</v>
      </c>
      <c r="D21" s="120">
        <f t="shared" ref="D21:I21" si="13">+D22+D27</f>
        <v>45652</v>
      </c>
      <c r="E21" s="120">
        <f t="shared" si="13"/>
        <v>41298</v>
      </c>
      <c r="F21" s="120">
        <f t="shared" si="13"/>
        <v>32072</v>
      </c>
      <c r="G21" s="120">
        <f t="shared" si="13"/>
        <v>33148</v>
      </c>
      <c r="H21" s="120">
        <f t="shared" si="13"/>
        <v>31831</v>
      </c>
      <c r="I21" s="120">
        <f t="shared" si="13"/>
        <v>31077</v>
      </c>
      <c r="J21" s="120">
        <f t="shared" ref="J21:K21" si="14">+J22+J27</f>
        <v>8343</v>
      </c>
      <c r="K21" s="120">
        <f t="shared" si="14"/>
        <v>27599</v>
      </c>
      <c r="L21" s="120">
        <f t="shared" ref="L21:M21" si="15">+L22+L27</f>
        <v>12480</v>
      </c>
      <c r="M21" s="120">
        <f t="shared" si="15"/>
        <v>29791</v>
      </c>
      <c r="N21" s="85"/>
      <c r="O21" s="130"/>
    </row>
    <row r="22" spans="1:16" s="40" customFormat="1" ht="15" customHeight="1" x14ac:dyDescent="0.25">
      <c r="A22" s="212" t="s">
        <v>13</v>
      </c>
      <c r="B22" s="120">
        <f t="shared" ref="B22:C22" si="16">SUM(B23:B25)</f>
        <v>21120</v>
      </c>
      <c r="C22" s="120">
        <f t="shared" si="16"/>
        <v>20039</v>
      </c>
      <c r="D22" s="120">
        <f t="shared" ref="D22:I22" si="17">SUM(D23:D25)</f>
        <v>18677</v>
      </c>
      <c r="E22" s="120">
        <f t="shared" si="17"/>
        <v>16922</v>
      </c>
      <c r="F22" s="120">
        <f t="shared" si="17"/>
        <v>10254</v>
      </c>
      <c r="G22" s="120">
        <f t="shared" si="17"/>
        <v>11764</v>
      </c>
      <c r="H22" s="120">
        <f t="shared" si="17"/>
        <v>12335</v>
      </c>
      <c r="I22" s="120">
        <f t="shared" si="17"/>
        <v>12423</v>
      </c>
      <c r="J22" s="120">
        <f t="shared" ref="J22:K22" si="18">SUM(J23:J25)</f>
        <v>5022</v>
      </c>
      <c r="K22" s="120">
        <f t="shared" si="18"/>
        <v>12412</v>
      </c>
      <c r="L22" s="120">
        <f t="shared" ref="L22:M22" si="19">SUM(L23:L25)</f>
        <v>6111</v>
      </c>
      <c r="M22" s="120">
        <f t="shared" si="19"/>
        <v>16178</v>
      </c>
      <c r="O22" s="132"/>
      <c r="P22" s="132"/>
    </row>
    <row r="23" spans="1:16" s="40" customFormat="1" ht="15" customHeight="1" x14ac:dyDescent="0.25">
      <c r="A23" s="213" t="s">
        <v>32</v>
      </c>
      <c r="B23" s="133">
        <v>7628</v>
      </c>
      <c r="C23" s="133">
        <v>7514</v>
      </c>
      <c r="D23" s="133">
        <v>7252</v>
      </c>
      <c r="E23" s="133">
        <v>6596</v>
      </c>
      <c r="F23" s="71">
        <v>141</v>
      </c>
      <c r="G23" s="71">
        <v>76</v>
      </c>
      <c r="H23" s="71">
        <v>82</v>
      </c>
      <c r="I23" s="71">
        <v>139</v>
      </c>
      <c r="J23" s="71">
        <v>82</v>
      </c>
      <c r="K23" s="71">
        <v>86</v>
      </c>
      <c r="L23" s="71">
        <v>68</v>
      </c>
      <c r="M23" s="71">
        <v>79</v>
      </c>
      <c r="N23" s="30"/>
      <c r="O23" s="135"/>
      <c r="P23" s="132"/>
    </row>
    <row r="24" spans="1:16" ht="15" customHeight="1" x14ac:dyDescent="0.25">
      <c r="A24" s="213" t="s">
        <v>33</v>
      </c>
      <c r="B24" s="133">
        <v>6343</v>
      </c>
      <c r="C24" s="133">
        <v>5918</v>
      </c>
      <c r="D24" s="133">
        <v>5431</v>
      </c>
      <c r="E24" s="133">
        <v>4961</v>
      </c>
      <c r="F24" s="133">
        <v>5180</v>
      </c>
      <c r="G24" s="133">
        <v>6312</v>
      </c>
      <c r="H24" s="133">
        <v>6776</v>
      </c>
      <c r="I24" s="133">
        <v>6859</v>
      </c>
      <c r="J24" s="133">
        <v>3645</v>
      </c>
      <c r="K24" s="133">
        <v>7026</v>
      </c>
      <c r="L24" s="133">
        <v>3836</v>
      </c>
      <c r="M24" s="133">
        <v>7904</v>
      </c>
      <c r="P24" s="135"/>
    </row>
    <row r="25" spans="1:16" ht="15" customHeight="1" x14ac:dyDescent="0.25">
      <c r="A25" s="213" t="s">
        <v>34</v>
      </c>
      <c r="B25" s="133">
        <v>7149</v>
      </c>
      <c r="C25" s="133">
        <v>6607</v>
      </c>
      <c r="D25" s="133">
        <v>5994</v>
      </c>
      <c r="E25" s="133">
        <v>5365</v>
      </c>
      <c r="F25" s="133">
        <v>4933</v>
      </c>
      <c r="G25" s="133">
        <v>5376</v>
      </c>
      <c r="H25" s="133">
        <v>5477</v>
      </c>
      <c r="I25" s="133">
        <v>5425</v>
      </c>
      <c r="J25" s="133">
        <v>1295</v>
      </c>
      <c r="K25" s="133">
        <v>5300</v>
      </c>
      <c r="L25" s="133">
        <v>2207</v>
      </c>
      <c r="M25" s="133">
        <v>8195</v>
      </c>
    </row>
    <row r="26" spans="1:16" ht="15" customHeight="1" x14ac:dyDescent="0.25"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43"/>
    </row>
    <row r="27" spans="1:16" ht="15" customHeight="1" x14ac:dyDescent="0.25">
      <c r="A27" s="212" t="s">
        <v>14</v>
      </c>
      <c r="B27" s="120">
        <f t="shared" ref="B27:C27" si="20">SUM(B28:B30)</f>
        <v>29552</v>
      </c>
      <c r="C27" s="120">
        <f t="shared" si="20"/>
        <v>28849</v>
      </c>
      <c r="D27" s="120">
        <f t="shared" ref="D27:I27" si="21">SUM(D28:D30)</f>
        <v>26975</v>
      </c>
      <c r="E27" s="120">
        <f t="shared" si="21"/>
        <v>24376</v>
      </c>
      <c r="F27" s="120">
        <f t="shared" si="21"/>
        <v>21818</v>
      </c>
      <c r="G27" s="120">
        <f t="shared" si="21"/>
        <v>21384</v>
      </c>
      <c r="H27" s="120">
        <f t="shared" si="21"/>
        <v>19496</v>
      </c>
      <c r="I27" s="120">
        <f t="shared" si="21"/>
        <v>18654</v>
      </c>
      <c r="J27" s="120">
        <f t="shared" ref="J27:K27" si="22">SUM(J28:J30)</f>
        <v>3321</v>
      </c>
      <c r="K27" s="120">
        <f t="shared" si="22"/>
        <v>15187</v>
      </c>
      <c r="L27" s="120">
        <f t="shared" ref="L27:M27" si="23">SUM(L28:L30)</f>
        <v>6369</v>
      </c>
      <c r="M27" s="120">
        <f t="shared" si="23"/>
        <v>13613</v>
      </c>
      <c r="N27" s="40"/>
      <c r="O27" s="40"/>
    </row>
    <row r="28" spans="1:16" s="40" customFormat="1" ht="15" customHeight="1" x14ac:dyDescent="0.25">
      <c r="A28" s="213" t="s">
        <v>35</v>
      </c>
      <c r="B28" s="133">
        <v>12541</v>
      </c>
      <c r="C28" s="133">
        <v>11779</v>
      </c>
      <c r="D28" s="133">
        <v>11103</v>
      </c>
      <c r="E28" s="133">
        <v>10151</v>
      </c>
      <c r="F28" s="133">
        <v>9151</v>
      </c>
      <c r="G28" s="133">
        <v>8617</v>
      </c>
      <c r="H28" s="133">
        <v>7866</v>
      </c>
      <c r="I28" s="133">
        <v>7855</v>
      </c>
      <c r="J28" s="133">
        <v>1630</v>
      </c>
      <c r="K28" s="133">
        <v>6233</v>
      </c>
      <c r="L28" s="133">
        <v>2372</v>
      </c>
      <c r="M28" s="133">
        <v>5016</v>
      </c>
      <c r="N28" s="30"/>
      <c r="O28" s="30"/>
    </row>
    <row r="29" spans="1:16" ht="15" customHeight="1" x14ac:dyDescent="0.25">
      <c r="A29" s="213" t="s">
        <v>36</v>
      </c>
      <c r="B29" s="133">
        <v>10412</v>
      </c>
      <c r="C29" s="133">
        <v>10154</v>
      </c>
      <c r="D29" s="133">
        <v>9848</v>
      </c>
      <c r="E29" s="133">
        <v>8528</v>
      </c>
      <c r="F29" s="133">
        <v>7640</v>
      </c>
      <c r="G29" s="133">
        <v>7796</v>
      </c>
      <c r="H29" s="133">
        <v>7424</v>
      </c>
      <c r="I29" s="133">
        <v>6865</v>
      </c>
      <c r="J29" s="133">
        <v>1178</v>
      </c>
      <c r="K29" s="133">
        <v>5982</v>
      </c>
      <c r="L29" s="133">
        <v>2650</v>
      </c>
      <c r="M29" s="133">
        <v>5411</v>
      </c>
    </row>
    <row r="30" spans="1:16" ht="15" customHeight="1" x14ac:dyDescent="0.25">
      <c r="A30" s="213" t="s">
        <v>37</v>
      </c>
      <c r="B30" s="133">
        <v>6599</v>
      </c>
      <c r="C30" s="133">
        <v>6916</v>
      </c>
      <c r="D30" s="133">
        <v>6024</v>
      </c>
      <c r="E30" s="133">
        <v>5697</v>
      </c>
      <c r="F30" s="133">
        <v>5027</v>
      </c>
      <c r="G30" s="133">
        <v>4971</v>
      </c>
      <c r="H30" s="133">
        <v>4206</v>
      </c>
      <c r="I30" s="133">
        <v>3934</v>
      </c>
      <c r="J30" s="133">
        <v>513</v>
      </c>
      <c r="K30" s="133">
        <v>2972</v>
      </c>
      <c r="L30" s="133">
        <v>1347</v>
      </c>
      <c r="M30" s="133">
        <v>3186</v>
      </c>
    </row>
    <row r="31" spans="1:16" ht="15" customHeight="1" x14ac:dyDescent="0.25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43"/>
      <c r="M31" s="43"/>
    </row>
    <row r="32" spans="1:16" ht="15" customHeight="1" x14ac:dyDescent="0.25">
      <c r="A32" s="45" t="s">
        <v>16</v>
      </c>
      <c r="B32" s="120">
        <f t="shared" ref="B32:C32" si="24">+B33+B38</f>
        <v>16823</v>
      </c>
      <c r="C32" s="120">
        <f t="shared" si="24"/>
        <v>16575</v>
      </c>
      <c r="D32" s="120">
        <f t="shared" ref="D32:I32" si="25">+D33+D38</f>
        <v>15203</v>
      </c>
      <c r="E32" s="120">
        <f t="shared" si="25"/>
        <v>11106</v>
      </c>
      <c r="F32" s="120">
        <f t="shared" si="25"/>
        <v>9706</v>
      </c>
      <c r="G32" s="120">
        <f t="shared" si="25"/>
        <v>9724</v>
      </c>
      <c r="H32" s="120">
        <f t="shared" si="25"/>
        <v>10710</v>
      </c>
      <c r="I32" s="120">
        <f t="shared" si="25"/>
        <v>9943</v>
      </c>
      <c r="J32" s="120">
        <f t="shared" ref="J32:K32" si="26">+J33+J38</f>
        <v>2558</v>
      </c>
      <c r="K32" s="120">
        <f t="shared" si="26"/>
        <v>10341</v>
      </c>
      <c r="L32" s="107">
        <f t="shared" ref="L32:M32" si="27">+L33+L38</f>
        <v>207</v>
      </c>
      <c r="M32" s="107">
        <f t="shared" si="27"/>
        <v>935</v>
      </c>
      <c r="N32" s="85"/>
      <c r="O32" s="85"/>
    </row>
    <row r="33" spans="1:15" s="40" customFormat="1" ht="15" customHeight="1" x14ac:dyDescent="0.25">
      <c r="A33" s="214" t="s">
        <v>13</v>
      </c>
      <c r="B33" s="120">
        <f t="shared" ref="B33:C33" si="28">SUM(B34:B36)</f>
        <v>11134</v>
      </c>
      <c r="C33" s="120">
        <f t="shared" si="28"/>
        <v>10899</v>
      </c>
      <c r="D33" s="120">
        <f t="shared" ref="D33:I33" si="29">SUM(D34:D36)</f>
        <v>9995</v>
      </c>
      <c r="E33" s="120">
        <f t="shared" si="29"/>
        <v>7157</v>
      </c>
      <c r="F33" s="120">
        <f t="shared" si="29"/>
        <v>6362</v>
      </c>
      <c r="G33" s="120">
        <f t="shared" si="29"/>
        <v>6251</v>
      </c>
      <c r="H33" s="120">
        <f t="shared" si="29"/>
        <v>7331</v>
      </c>
      <c r="I33" s="120">
        <f t="shared" si="29"/>
        <v>6903</v>
      </c>
      <c r="J33" s="120">
        <f t="shared" ref="J33:K33" si="30">SUM(J34:J36)</f>
        <v>2044</v>
      </c>
      <c r="K33" s="120">
        <f t="shared" si="30"/>
        <v>7425</v>
      </c>
      <c r="L33" s="107">
        <f t="shared" ref="L33:M33" si="31">SUM(L34:L36)</f>
        <v>96</v>
      </c>
      <c r="M33" s="107">
        <f t="shared" si="31"/>
        <v>659</v>
      </c>
    </row>
    <row r="34" spans="1:15" s="40" customFormat="1" ht="15" customHeight="1" x14ac:dyDescent="0.25">
      <c r="A34" s="215" t="s">
        <v>32</v>
      </c>
      <c r="B34" s="133">
        <v>5695</v>
      </c>
      <c r="C34" s="133">
        <v>5776</v>
      </c>
      <c r="D34" s="133">
        <v>5358</v>
      </c>
      <c r="E34" s="133">
        <v>3776</v>
      </c>
      <c r="F34" s="133">
        <v>3188</v>
      </c>
      <c r="G34" s="133">
        <v>932</v>
      </c>
      <c r="H34" s="37">
        <v>779</v>
      </c>
      <c r="I34" s="37">
        <v>576</v>
      </c>
      <c r="J34" s="37">
        <v>303</v>
      </c>
      <c r="K34" s="37">
        <v>606</v>
      </c>
      <c r="L34" s="71">
        <v>22</v>
      </c>
      <c r="M34" s="71">
        <v>256</v>
      </c>
      <c r="N34" s="30"/>
      <c r="O34" s="30"/>
    </row>
    <row r="35" spans="1:15" ht="15" customHeight="1" x14ac:dyDescent="0.25">
      <c r="A35" s="215" t="s">
        <v>33</v>
      </c>
      <c r="B35" s="133">
        <v>3138</v>
      </c>
      <c r="C35" s="133">
        <v>2906</v>
      </c>
      <c r="D35" s="133">
        <v>2735</v>
      </c>
      <c r="E35" s="133">
        <v>1983</v>
      </c>
      <c r="F35" s="133">
        <v>1879</v>
      </c>
      <c r="G35" s="133">
        <v>3775</v>
      </c>
      <c r="H35" s="133">
        <v>4797</v>
      </c>
      <c r="I35" s="133">
        <v>4705</v>
      </c>
      <c r="J35" s="133">
        <v>1383</v>
      </c>
      <c r="K35" s="133">
        <v>4376</v>
      </c>
      <c r="L35" s="71">
        <v>42</v>
      </c>
      <c r="M35" s="71">
        <v>190</v>
      </c>
    </row>
    <row r="36" spans="1:15" ht="15" customHeight="1" x14ac:dyDescent="0.25">
      <c r="A36" s="215" t="s">
        <v>34</v>
      </c>
      <c r="B36" s="133">
        <v>2301</v>
      </c>
      <c r="C36" s="133">
        <v>2217</v>
      </c>
      <c r="D36" s="133">
        <v>1902</v>
      </c>
      <c r="E36" s="133">
        <v>1398</v>
      </c>
      <c r="F36" s="133">
        <v>1295</v>
      </c>
      <c r="G36" s="133">
        <v>1544</v>
      </c>
      <c r="H36" s="133">
        <v>1755</v>
      </c>
      <c r="I36" s="133">
        <v>1622</v>
      </c>
      <c r="J36" s="133">
        <v>358</v>
      </c>
      <c r="K36" s="133">
        <v>2443</v>
      </c>
      <c r="L36" s="71">
        <v>32</v>
      </c>
      <c r="M36" s="71">
        <v>213</v>
      </c>
    </row>
    <row r="37" spans="1:15" ht="15" customHeight="1" x14ac:dyDescent="0.25">
      <c r="A37" s="32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71"/>
      <c r="M37" s="43"/>
    </row>
    <row r="38" spans="1:15" ht="15" customHeight="1" x14ac:dyDescent="0.25">
      <c r="A38" s="214" t="s">
        <v>14</v>
      </c>
      <c r="B38" s="120">
        <f t="shared" ref="B38:C38" si="32">SUM(B39:B41)</f>
        <v>5689</v>
      </c>
      <c r="C38" s="120">
        <f t="shared" si="32"/>
        <v>5676</v>
      </c>
      <c r="D38" s="120">
        <f t="shared" ref="D38:I38" si="33">SUM(D39:D41)</f>
        <v>5208</v>
      </c>
      <c r="E38" s="120">
        <f t="shared" si="33"/>
        <v>3949</v>
      </c>
      <c r="F38" s="120">
        <f t="shared" si="33"/>
        <v>3344</v>
      </c>
      <c r="G38" s="120">
        <f t="shared" si="33"/>
        <v>3473</v>
      </c>
      <c r="H38" s="120">
        <f t="shared" si="33"/>
        <v>3379</v>
      </c>
      <c r="I38" s="120">
        <f t="shared" si="33"/>
        <v>3040</v>
      </c>
      <c r="J38" s="94">
        <f t="shared" ref="J38:K38" si="34">SUM(J39:J41)</f>
        <v>514</v>
      </c>
      <c r="K38" s="120">
        <f t="shared" si="34"/>
        <v>2916</v>
      </c>
      <c r="L38" s="107">
        <f t="shared" ref="L38:M38" si="35">SUM(L39:L41)</f>
        <v>111</v>
      </c>
      <c r="M38" s="107">
        <f t="shared" si="35"/>
        <v>276</v>
      </c>
      <c r="N38" s="40"/>
      <c r="O38" s="40"/>
    </row>
    <row r="39" spans="1:15" s="40" customFormat="1" ht="15" customHeight="1" x14ac:dyDescent="0.25">
      <c r="A39" s="215" t="s">
        <v>35</v>
      </c>
      <c r="B39" s="133">
        <v>3411</v>
      </c>
      <c r="C39" s="133">
        <v>3219</v>
      </c>
      <c r="D39" s="133">
        <v>3077</v>
      </c>
      <c r="E39" s="133">
        <v>2300</v>
      </c>
      <c r="F39" s="133">
        <v>1960</v>
      </c>
      <c r="G39" s="133">
        <v>1919</v>
      </c>
      <c r="H39" s="133">
        <v>1831</v>
      </c>
      <c r="I39" s="133">
        <v>1713</v>
      </c>
      <c r="J39" s="43">
        <v>279</v>
      </c>
      <c r="K39" s="133">
        <v>1621</v>
      </c>
      <c r="L39" s="71">
        <v>47</v>
      </c>
      <c r="M39" s="71">
        <v>118</v>
      </c>
      <c r="N39" s="30"/>
      <c r="O39" s="30"/>
    </row>
    <row r="40" spans="1:15" ht="15" customHeight="1" x14ac:dyDescent="0.25">
      <c r="A40" s="215" t="s">
        <v>36</v>
      </c>
      <c r="B40" s="133">
        <v>1784</v>
      </c>
      <c r="C40" s="133">
        <v>1856</v>
      </c>
      <c r="D40" s="133">
        <v>1614</v>
      </c>
      <c r="E40" s="133">
        <v>1240</v>
      </c>
      <c r="F40" s="133">
        <v>1030</v>
      </c>
      <c r="G40" s="133">
        <v>1182</v>
      </c>
      <c r="H40" s="133">
        <v>1219</v>
      </c>
      <c r="I40" s="133">
        <v>1050</v>
      </c>
      <c r="J40" s="43">
        <v>157</v>
      </c>
      <c r="K40" s="133">
        <v>1043</v>
      </c>
      <c r="L40" s="71">
        <v>19</v>
      </c>
      <c r="M40" s="71">
        <v>71</v>
      </c>
    </row>
    <row r="41" spans="1:15" ht="15" customHeight="1" thickBot="1" x14ac:dyDescent="0.3">
      <c r="A41" s="216" t="s">
        <v>37</v>
      </c>
      <c r="B41" s="75">
        <v>494</v>
      </c>
      <c r="C41" s="75">
        <v>601</v>
      </c>
      <c r="D41" s="75">
        <v>517</v>
      </c>
      <c r="E41" s="75">
        <v>409</v>
      </c>
      <c r="F41" s="75">
        <v>354</v>
      </c>
      <c r="G41" s="75">
        <v>372</v>
      </c>
      <c r="H41" s="75">
        <v>329</v>
      </c>
      <c r="I41" s="75">
        <v>277</v>
      </c>
      <c r="J41" s="75">
        <v>78</v>
      </c>
      <c r="K41" s="75">
        <v>252</v>
      </c>
      <c r="L41" s="75">
        <v>45</v>
      </c>
      <c r="M41" s="75">
        <v>87</v>
      </c>
    </row>
    <row r="42" spans="1:15" ht="15" customHeight="1" x14ac:dyDescent="0.25">
      <c r="A42" s="249" t="s">
        <v>400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</sheetData>
  <mergeCells count="8">
    <mergeCell ref="N2:O3"/>
    <mergeCell ref="A42:M42"/>
    <mergeCell ref="A1:M1"/>
    <mergeCell ref="A2:M2"/>
    <mergeCell ref="A3:M3"/>
    <mergeCell ref="A4:M4"/>
    <mergeCell ref="A5:M5"/>
    <mergeCell ref="A6:M6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3" fitToHeight="2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7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528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257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80508</v>
      </c>
      <c r="C10" s="120">
        <f t="shared" ref="B10:D13" si="0">+C16+C22</f>
        <v>38630</v>
      </c>
      <c r="D10" s="120">
        <f t="shared" si="0"/>
        <v>41878</v>
      </c>
      <c r="E10" s="120"/>
      <c r="F10" s="120">
        <f t="shared" ref="F10:H13" si="1">+F16+F22</f>
        <v>13238</v>
      </c>
      <c r="G10" s="120">
        <f t="shared" si="1"/>
        <v>6579</v>
      </c>
      <c r="H10" s="120">
        <f t="shared" si="1"/>
        <v>6659</v>
      </c>
      <c r="I10" s="120"/>
      <c r="J10" s="120">
        <f t="shared" ref="J10:L13" si="2">+J16+J22</f>
        <v>13042</v>
      </c>
      <c r="K10" s="120">
        <f t="shared" si="2"/>
        <v>6354</v>
      </c>
      <c r="L10" s="120">
        <f t="shared" si="2"/>
        <v>6688</v>
      </c>
      <c r="M10" s="120"/>
      <c r="N10" s="120">
        <f t="shared" ref="N10:P13" si="3">+N16+N22</f>
        <v>13338</v>
      </c>
      <c r="O10" s="120">
        <f t="shared" si="3"/>
        <v>6488</v>
      </c>
      <c r="P10" s="120">
        <f t="shared" si="3"/>
        <v>6850</v>
      </c>
      <c r="Q10" s="120"/>
      <c r="R10" s="120">
        <f t="shared" ref="R10:T13" si="4">+R16+R22</f>
        <v>14315</v>
      </c>
      <c r="S10" s="120">
        <f t="shared" si="4"/>
        <v>6732</v>
      </c>
      <c r="T10" s="120">
        <f t="shared" si="4"/>
        <v>7583</v>
      </c>
      <c r="U10" s="120"/>
      <c r="V10" s="120">
        <f t="shared" ref="V10:X13" si="5">+V16+V22</f>
        <v>12769</v>
      </c>
      <c r="W10" s="120">
        <f t="shared" si="5"/>
        <v>5967</v>
      </c>
      <c r="X10" s="120">
        <f t="shared" si="5"/>
        <v>6802</v>
      </c>
      <c r="Y10" s="120"/>
      <c r="Z10" s="110">
        <f t="shared" ref="Z10:AB13" si="6">+Z16+Z22</f>
        <v>13806</v>
      </c>
      <c r="AA10" s="110">
        <f t="shared" si="6"/>
        <v>6510</v>
      </c>
      <c r="AB10" s="110">
        <f t="shared" si="6"/>
        <v>7296</v>
      </c>
    </row>
    <row r="11" spans="1:32" ht="15" customHeight="1" x14ac:dyDescent="0.25">
      <c r="A11" s="68" t="s">
        <v>41</v>
      </c>
      <c r="B11" s="121">
        <f t="shared" si="0"/>
        <v>77423</v>
      </c>
      <c r="C11" s="121">
        <f t="shared" si="0"/>
        <v>36804</v>
      </c>
      <c r="D11" s="121">
        <f t="shared" si="0"/>
        <v>40619</v>
      </c>
      <c r="E11" s="121"/>
      <c r="F11" s="121">
        <f t="shared" si="1"/>
        <v>12806</v>
      </c>
      <c r="G11" s="121">
        <f t="shared" si="1"/>
        <v>6318</v>
      </c>
      <c r="H11" s="121">
        <f t="shared" si="1"/>
        <v>6488</v>
      </c>
      <c r="I11" s="121"/>
      <c r="J11" s="121">
        <f t="shared" si="2"/>
        <v>12656</v>
      </c>
      <c r="K11" s="121">
        <f t="shared" si="2"/>
        <v>6102</v>
      </c>
      <c r="L11" s="121">
        <f t="shared" si="2"/>
        <v>6554</v>
      </c>
      <c r="M11" s="121"/>
      <c r="N11" s="121">
        <f t="shared" si="3"/>
        <v>12919</v>
      </c>
      <c r="O11" s="121">
        <f t="shared" si="3"/>
        <v>6213</v>
      </c>
      <c r="P11" s="121">
        <f t="shared" si="3"/>
        <v>6706</v>
      </c>
      <c r="Q11" s="121"/>
      <c r="R11" s="121">
        <f t="shared" si="4"/>
        <v>13633</v>
      </c>
      <c r="S11" s="121">
        <f t="shared" si="4"/>
        <v>6360</v>
      </c>
      <c r="T11" s="121">
        <f t="shared" si="4"/>
        <v>7273</v>
      </c>
      <c r="U11" s="121"/>
      <c r="V11" s="121">
        <f t="shared" si="5"/>
        <v>12185</v>
      </c>
      <c r="W11" s="121">
        <f t="shared" si="5"/>
        <v>5625</v>
      </c>
      <c r="X11" s="121">
        <f t="shared" si="5"/>
        <v>6560</v>
      </c>
      <c r="Y11" s="121"/>
      <c r="Z11" s="37">
        <f t="shared" si="6"/>
        <v>13224</v>
      </c>
      <c r="AA11" s="37">
        <f t="shared" si="6"/>
        <v>6186</v>
      </c>
      <c r="AB11" s="37">
        <f t="shared" si="6"/>
        <v>7038</v>
      </c>
    </row>
    <row r="12" spans="1:32" ht="15" customHeight="1" x14ac:dyDescent="0.25">
      <c r="A12" s="68" t="s">
        <v>42</v>
      </c>
      <c r="B12" s="37">
        <f t="shared" si="0"/>
        <v>795</v>
      </c>
      <c r="C12" s="37">
        <f t="shared" si="0"/>
        <v>455</v>
      </c>
      <c r="D12" s="37">
        <f t="shared" si="0"/>
        <v>340</v>
      </c>
      <c r="E12" s="37"/>
      <c r="F12" s="37">
        <f t="shared" si="1"/>
        <v>151</v>
      </c>
      <c r="G12" s="37">
        <f t="shared" si="1"/>
        <v>89</v>
      </c>
      <c r="H12" s="37">
        <f t="shared" si="1"/>
        <v>62</v>
      </c>
      <c r="I12" s="37"/>
      <c r="J12" s="37">
        <f t="shared" si="2"/>
        <v>115</v>
      </c>
      <c r="K12" s="37">
        <f t="shared" si="2"/>
        <v>59</v>
      </c>
      <c r="L12" s="37">
        <f t="shared" si="2"/>
        <v>56</v>
      </c>
      <c r="M12" s="37"/>
      <c r="N12" s="37">
        <f t="shared" si="3"/>
        <v>151</v>
      </c>
      <c r="O12" s="37">
        <f t="shared" si="3"/>
        <v>91</v>
      </c>
      <c r="P12" s="37">
        <f t="shared" si="3"/>
        <v>60</v>
      </c>
      <c r="Q12" s="37"/>
      <c r="R12" s="37">
        <f t="shared" si="4"/>
        <v>142</v>
      </c>
      <c r="S12" s="37">
        <f t="shared" si="4"/>
        <v>74</v>
      </c>
      <c r="T12" s="37">
        <f t="shared" si="4"/>
        <v>68</v>
      </c>
      <c r="U12" s="37"/>
      <c r="V12" s="37">
        <f t="shared" si="5"/>
        <v>105</v>
      </c>
      <c r="W12" s="37">
        <f t="shared" si="5"/>
        <v>62</v>
      </c>
      <c r="X12" s="37">
        <f t="shared" si="5"/>
        <v>43</v>
      </c>
      <c r="Y12" s="37"/>
      <c r="Z12" s="37">
        <f t="shared" si="6"/>
        <v>131</v>
      </c>
      <c r="AA12" s="37">
        <f t="shared" si="6"/>
        <v>80</v>
      </c>
      <c r="AB12" s="37">
        <f t="shared" si="6"/>
        <v>51</v>
      </c>
    </row>
    <row r="13" spans="1:32" ht="15" customHeight="1" x14ac:dyDescent="0.25">
      <c r="A13" s="68" t="s">
        <v>194</v>
      </c>
      <c r="B13" s="121">
        <f t="shared" si="0"/>
        <v>2290</v>
      </c>
      <c r="C13" s="121">
        <f t="shared" si="0"/>
        <v>1371</v>
      </c>
      <c r="D13" s="37">
        <f t="shared" si="0"/>
        <v>919</v>
      </c>
      <c r="E13" s="37"/>
      <c r="F13" s="37">
        <f t="shared" si="1"/>
        <v>281</v>
      </c>
      <c r="G13" s="37">
        <f t="shared" si="1"/>
        <v>172</v>
      </c>
      <c r="H13" s="37">
        <f t="shared" si="1"/>
        <v>109</v>
      </c>
      <c r="I13" s="37"/>
      <c r="J13" s="37">
        <f t="shared" si="2"/>
        <v>271</v>
      </c>
      <c r="K13" s="37">
        <f t="shared" si="2"/>
        <v>193</v>
      </c>
      <c r="L13" s="37">
        <f t="shared" si="2"/>
        <v>78</v>
      </c>
      <c r="M13" s="37"/>
      <c r="N13" s="37">
        <f t="shared" si="3"/>
        <v>268</v>
      </c>
      <c r="O13" s="37">
        <f t="shared" si="3"/>
        <v>184</v>
      </c>
      <c r="P13" s="37">
        <f t="shared" si="3"/>
        <v>84</v>
      </c>
      <c r="Q13" s="37"/>
      <c r="R13" s="37">
        <f t="shared" si="4"/>
        <v>540</v>
      </c>
      <c r="S13" s="37">
        <f t="shared" si="4"/>
        <v>298</v>
      </c>
      <c r="T13" s="37">
        <f t="shared" si="4"/>
        <v>242</v>
      </c>
      <c r="U13" s="37"/>
      <c r="V13" s="37">
        <f t="shared" si="5"/>
        <v>479</v>
      </c>
      <c r="W13" s="37">
        <f t="shared" si="5"/>
        <v>280</v>
      </c>
      <c r="X13" s="37">
        <f t="shared" si="5"/>
        <v>199</v>
      </c>
      <c r="Y13" s="37"/>
      <c r="Z13" s="37">
        <f t="shared" si="6"/>
        <v>451</v>
      </c>
      <c r="AA13" s="37">
        <f t="shared" si="6"/>
        <v>244</v>
      </c>
      <c r="AB13" s="37">
        <f t="shared" si="6"/>
        <v>207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54479</v>
      </c>
      <c r="C16" s="120">
        <f t="shared" ref="C16:D16" si="7">+C17+C18+C19</f>
        <v>26105</v>
      </c>
      <c r="D16" s="120">
        <f t="shared" si="7"/>
        <v>28374</v>
      </c>
      <c r="E16" s="120"/>
      <c r="F16" s="120">
        <f>+F17+F18+F19</f>
        <v>8143</v>
      </c>
      <c r="G16" s="120">
        <f t="shared" ref="G16:H16" si="8">+G17+G18+G19</f>
        <v>4087</v>
      </c>
      <c r="H16" s="120">
        <f t="shared" si="8"/>
        <v>4056</v>
      </c>
      <c r="I16" s="120"/>
      <c r="J16" s="120">
        <f>+J17+J18+J19</f>
        <v>8077</v>
      </c>
      <c r="K16" s="120">
        <f t="shared" ref="K16:L16" si="9">+K17+K18+K19</f>
        <v>3982</v>
      </c>
      <c r="L16" s="120">
        <f t="shared" si="9"/>
        <v>4095</v>
      </c>
      <c r="M16" s="120"/>
      <c r="N16" s="120">
        <f>+N17+N18+N19</f>
        <v>8441</v>
      </c>
      <c r="O16" s="120">
        <f t="shared" ref="O16:P16" si="10">+O17+O18+O19</f>
        <v>4162</v>
      </c>
      <c r="P16" s="120">
        <f t="shared" si="10"/>
        <v>4279</v>
      </c>
      <c r="Q16" s="120"/>
      <c r="R16" s="120">
        <f>+R17+R18+R19</f>
        <v>10270</v>
      </c>
      <c r="S16" s="120">
        <f t="shared" ref="S16:T16" si="11">+S17+S18+S19</f>
        <v>4776</v>
      </c>
      <c r="T16" s="120">
        <f t="shared" si="11"/>
        <v>5494</v>
      </c>
      <c r="U16" s="120"/>
      <c r="V16" s="120">
        <f>+V17+V18+V19</f>
        <v>9400</v>
      </c>
      <c r="W16" s="120">
        <f t="shared" ref="W16:X16" si="12">+W17+W18+W19</f>
        <v>4398</v>
      </c>
      <c r="X16" s="120">
        <f t="shared" si="12"/>
        <v>5002</v>
      </c>
      <c r="Y16" s="120"/>
      <c r="Z16" s="110">
        <f>+Z17+Z18+Z19</f>
        <v>10148</v>
      </c>
      <c r="AA16" s="110">
        <f t="shared" ref="AA16:AB16" si="13">+AA17+AA18+AA19</f>
        <v>4700</v>
      </c>
      <c r="AB16" s="110">
        <f t="shared" si="13"/>
        <v>5448</v>
      </c>
    </row>
    <row r="17" spans="1:28" ht="15" customHeight="1" x14ac:dyDescent="0.25">
      <c r="A17" s="68" t="s">
        <v>41</v>
      </c>
      <c r="B17" s="121">
        <v>51394</v>
      </c>
      <c r="C17" s="121">
        <v>24279</v>
      </c>
      <c r="D17" s="121">
        <v>27115</v>
      </c>
      <c r="E17" s="121"/>
      <c r="F17" s="121">
        <v>7711</v>
      </c>
      <c r="G17" s="121">
        <v>3826</v>
      </c>
      <c r="H17" s="121">
        <v>3885</v>
      </c>
      <c r="I17" s="121"/>
      <c r="J17" s="121">
        <v>7691</v>
      </c>
      <c r="K17" s="121">
        <v>3730</v>
      </c>
      <c r="L17" s="121">
        <v>3961</v>
      </c>
      <c r="M17" s="121"/>
      <c r="N17" s="121">
        <v>8022</v>
      </c>
      <c r="O17" s="121">
        <v>3887</v>
      </c>
      <c r="P17" s="121">
        <v>4135</v>
      </c>
      <c r="Q17" s="121"/>
      <c r="R17" s="121">
        <v>9588</v>
      </c>
      <c r="S17" s="121">
        <v>4404</v>
      </c>
      <c r="T17" s="121">
        <v>5184</v>
      </c>
      <c r="U17" s="121"/>
      <c r="V17" s="121">
        <v>8816</v>
      </c>
      <c r="W17" s="121">
        <v>4056</v>
      </c>
      <c r="X17" s="121">
        <v>4760</v>
      </c>
      <c r="Y17" s="121"/>
      <c r="Z17" s="37">
        <v>9566</v>
      </c>
      <c r="AA17" s="37">
        <v>4376</v>
      </c>
      <c r="AB17" s="37">
        <v>5190</v>
      </c>
    </row>
    <row r="18" spans="1:28" ht="15" customHeight="1" x14ac:dyDescent="0.25">
      <c r="A18" s="68" t="s">
        <v>42</v>
      </c>
      <c r="B18" s="37">
        <v>795</v>
      </c>
      <c r="C18" s="37">
        <v>455</v>
      </c>
      <c r="D18" s="37">
        <v>340</v>
      </c>
      <c r="E18" s="37"/>
      <c r="F18" s="37">
        <v>151</v>
      </c>
      <c r="G18" s="37">
        <v>89</v>
      </c>
      <c r="H18" s="37">
        <v>62</v>
      </c>
      <c r="I18" s="37"/>
      <c r="J18" s="37">
        <v>115</v>
      </c>
      <c r="K18" s="37">
        <v>59</v>
      </c>
      <c r="L18" s="37">
        <v>56</v>
      </c>
      <c r="M18" s="37"/>
      <c r="N18" s="37">
        <v>151</v>
      </c>
      <c r="O18" s="37">
        <v>91</v>
      </c>
      <c r="P18" s="37">
        <v>60</v>
      </c>
      <c r="Q18" s="37"/>
      <c r="R18" s="37">
        <v>142</v>
      </c>
      <c r="S18" s="37">
        <v>74</v>
      </c>
      <c r="T18" s="37">
        <v>68</v>
      </c>
      <c r="U18" s="37"/>
      <c r="V18" s="37">
        <v>105</v>
      </c>
      <c r="W18" s="37">
        <v>62</v>
      </c>
      <c r="X18" s="37">
        <v>43</v>
      </c>
      <c r="Y18" s="37"/>
      <c r="Z18" s="37">
        <v>131</v>
      </c>
      <c r="AA18" s="37">
        <v>80</v>
      </c>
      <c r="AB18" s="37">
        <v>51</v>
      </c>
    </row>
    <row r="19" spans="1:28" ht="15" customHeight="1" x14ac:dyDescent="0.25">
      <c r="A19" s="68" t="s">
        <v>194</v>
      </c>
      <c r="B19" s="121">
        <v>2290</v>
      </c>
      <c r="C19" s="121">
        <v>1371</v>
      </c>
      <c r="D19" s="37">
        <v>919</v>
      </c>
      <c r="E19" s="37"/>
      <c r="F19" s="37">
        <v>281</v>
      </c>
      <c r="G19" s="37">
        <v>172</v>
      </c>
      <c r="H19" s="37">
        <v>109</v>
      </c>
      <c r="I19" s="37"/>
      <c r="J19" s="37">
        <v>271</v>
      </c>
      <c r="K19" s="37">
        <v>193</v>
      </c>
      <c r="L19" s="37">
        <v>78</v>
      </c>
      <c r="M19" s="37"/>
      <c r="N19" s="37">
        <v>268</v>
      </c>
      <c r="O19" s="37">
        <v>184</v>
      </c>
      <c r="P19" s="37">
        <v>84</v>
      </c>
      <c r="Q19" s="37"/>
      <c r="R19" s="37">
        <v>540</v>
      </c>
      <c r="S19" s="37">
        <v>298</v>
      </c>
      <c r="T19" s="37">
        <v>242</v>
      </c>
      <c r="U19" s="37"/>
      <c r="V19" s="37">
        <v>479</v>
      </c>
      <c r="W19" s="37">
        <v>280</v>
      </c>
      <c r="X19" s="37">
        <v>199</v>
      </c>
      <c r="Y19" s="37"/>
      <c r="Z19" s="37">
        <v>451</v>
      </c>
      <c r="AA19" s="37">
        <v>244</v>
      </c>
      <c r="AB19" s="37">
        <v>207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26029</v>
      </c>
      <c r="C22" s="120">
        <f t="shared" ref="C22:D22" si="14">+C23+C24+C25</f>
        <v>12525</v>
      </c>
      <c r="D22" s="120">
        <f t="shared" si="14"/>
        <v>13504</v>
      </c>
      <c r="E22" s="120"/>
      <c r="F22" s="120">
        <f>+F23+F24+F25</f>
        <v>5095</v>
      </c>
      <c r="G22" s="120">
        <f t="shared" ref="G22:H22" si="15">+G23+G24+G25</f>
        <v>2492</v>
      </c>
      <c r="H22" s="120">
        <f t="shared" si="15"/>
        <v>2603</v>
      </c>
      <c r="I22" s="120"/>
      <c r="J22" s="120">
        <f>+J23+J24+J25</f>
        <v>4965</v>
      </c>
      <c r="K22" s="120">
        <f t="shared" ref="K22:L22" si="16">+K23+K24+K25</f>
        <v>2372</v>
      </c>
      <c r="L22" s="120">
        <f t="shared" si="16"/>
        <v>2593</v>
      </c>
      <c r="M22" s="120"/>
      <c r="N22" s="120">
        <f>+N23+N24+N25</f>
        <v>4897</v>
      </c>
      <c r="O22" s="120">
        <f t="shared" ref="O22:P22" si="17">+O23+O24+O25</f>
        <v>2326</v>
      </c>
      <c r="P22" s="120">
        <f t="shared" si="17"/>
        <v>2571</v>
      </c>
      <c r="Q22" s="120"/>
      <c r="R22" s="120">
        <f>+R23+R24+R25</f>
        <v>4045</v>
      </c>
      <c r="S22" s="120">
        <f t="shared" ref="S22:T22" si="18">+S23+S24+S25</f>
        <v>1956</v>
      </c>
      <c r="T22" s="120">
        <f t="shared" si="18"/>
        <v>2089</v>
      </c>
      <c r="U22" s="120"/>
      <c r="V22" s="120">
        <f>+V23+V24+V25</f>
        <v>3369</v>
      </c>
      <c r="W22" s="120">
        <f t="shared" ref="W22:X22" si="19">+W23+W24+W25</f>
        <v>1569</v>
      </c>
      <c r="X22" s="120">
        <f t="shared" si="19"/>
        <v>1800</v>
      </c>
      <c r="Y22" s="120"/>
      <c r="Z22" s="120">
        <f>+Z23+Z24+Z25</f>
        <v>3658</v>
      </c>
      <c r="AA22" s="120">
        <f t="shared" ref="AA22:AB22" si="20">+AA23+AA24+AA25</f>
        <v>1810</v>
      </c>
      <c r="AB22" s="120">
        <f t="shared" si="20"/>
        <v>1848</v>
      </c>
    </row>
    <row r="23" spans="1:28" ht="15" customHeight="1" x14ac:dyDescent="0.25">
      <c r="A23" s="68" t="s">
        <v>41</v>
      </c>
      <c r="B23" s="121">
        <v>26029</v>
      </c>
      <c r="C23" s="121">
        <v>12525</v>
      </c>
      <c r="D23" s="121">
        <v>13504</v>
      </c>
      <c r="E23" s="121"/>
      <c r="F23" s="121">
        <v>5095</v>
      </c>
      <c r="G23" s="121">
        <v>2492</v>
      </c>
      <c r="H23" s="121">
        <v>2603</v>
      </c>
      <c r="I23" s="121"/>
      <c r="J23" s="121">
        <v>4965</v>
      </c>
      <c r="K23" s="121">
        <v>2372</v>
      </c>
      <c r="L23" s="121">
        <v>2593</v>
      </c>
      <c r="M23" s="121"/>
      <c r="N23" s="121">
        <v>4897</v>
      </c>
      <c r="O23" s="121">
        <v>2326</v>
      </c>
      <c r="P23" s="121">
        <v>2571</v>
      </c>
      <c r="Q23" s="121"/>
      <c r="R23" s="121">
        <v>4045</v>
      </c>
      <c r="S23" s="121">
        <v>1956</v>
      </c>
      <c r="T23" s="121">
        <v>2089</v>
      </c>
      <c r="U23" s="121"/>
      <c r="V23" s="121">
        <v>3369</v>
      </c>
      <c r="W23" s="121">
        <v>1569</v>
      </c>
      <c r="X23" s="121">
        <v>1800</v>
      </c>
      <c r="Y23" s="121"/>
      <c r="Z23" s="121">
        <v>3658</v>
      </c>
      <c r="AA23" s="121">
        <v>1810</v>
      </c>
      <c r="AB23" s="121">
        <v>1848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+B10/'C59'!B9*100</f>
        <v>78.159312654725497</v>
      </c>
      <c r="C29" s="115">
        <f>+C10/'C59'!C9*100</f>
        <v>74.910797393732537</v>
      </c>
      <c r="D29" s="115">
        <f>+D10/'C59'!D9*100</f>
        <v>81.416101250072899</v>
      </c>
      <c r="E29" s="115"/>
      <c r="F29" s="115">
        <f>+F10/'C59'!F9*100</f>
        <v>72.784253353859683</v>
      </c>
      <c r="G29" s="115">
        <f>+G10/'C59'!G9*100</f>
        <v>70.643186942982922</v>
      </c>
      <c r="H29" s="115">
        <f>+H10/'C59'!H9*100</f>
        <v>75.030985915492948</v>
      </c>
      <c r="I29" s="115"/>
      <c r="J29" s="115">
        <f>+J10/'C59'!J9*100</f>
        <v>71.521798738689341</v>
      </c>
      <c r="K29" s="115">
        <f>+K10/'C59'!K9*100</f>
        <v>67.899123744389826</v>
      </c>
      <c r="L29" s="115">
        <f>+L10/'C59'!L9*100</f>
        <v>75.340768277571243</v>
      </c>
      <c r="M29" s="115"/>
      <c r="N29" s="115">
        <f>+N10/'C59'!N9*100</f>
        <v>79.88739817920461</v>
      </c>
      <c r="O29" s="115">
        <f>+O10/'C59'!O9*100</f>
        <v>76.365348399246699</v>
      </c>
      <c r="P29" s="115">
        <f>+P10/'C59'!P9*100</f>
        <v>83.536585365853654</v>
      </c>
      <c r="Q29" s="115"/>
      <c r="R29" s="115">
        <f>+R10/'C59'!R9*100</f>
        <v>75.560833993138033</v>
      </c>
      <c r="S29" s="115">
        <f>+S10/'C59'!S9*100</f>
        <v>71.877001921844979</v>
      </c>
      <c r="T29" s="115">
        <f>+T10/'C59'!T9*100</f>
        <v>79.162751853011798</v>
      </c>
      <c r="U29" s="115"/>
      <c r="V29" s="115">
        <f>+V10/'C59'!V9*100</f>
        <v>78.646218280364621</v>
      </c>
      <c r="W29" s="115">
        <f>+W10/'C59'!W9*100</f>
        <v>74.746335963923343</v>
      </c>
      <c r="X29" s="115">
        <f>+X10/'C59'!X9*100</f>
        <v>82.41851447958318</v>
      </c>
      <c r="Y29" s="115"/>
      <c r="Z29" s="115">
        <f>+Z10/'C59'!Z9*100</f>
        <v>93.886433185991152</v>
      </c>
      <c r="AA29" s="115">
        <f>+AA10/'C59'!AA9*100</f>
        <v>92.314237095859326</v>
      </c>
      <c r="AB29" s="115">
        <f>+AB10/'C59'!AB9*100</f>
        <v>95.335162681301455</v>
      </c>
    </row>
    <row r="30" spans="1:28" ht="15" customHeight="1" x14ac:dyDescent="0.25">
      <c r="A30" s="53" t="s">
        <v>41</v>
      </c>
      <c r="B30" s="116">
        <f>+B11/'C59'!B10*100</f>
        <v>77.666094876964891</v>
      </c>
      <c r="C30" s="116">
        <f>+C11/'C59'!C10*100</f>
        <v>74.258504499414883</v>
      </c>
      <c r="D30" s="116">
        <f>+D11/'C59'!D10*100</f>
        <v>81.035411471321694</v>
      </c>
      <c r="E30" s="116"/>
      <c r="F30" s="116">
        <f>+F11/'C59'!F10*100</f>
        <v>72.272701619730228</v>
      </c>
      <c r="G30" s="116">
        <f>+G11/'C59'!G10*100</f>
        <v>70.044345898004437</v>
      </c>
      <c r="H30" s="116">
        <f>+H11/'C59'!H10*100</f>
        <v>74.583285435107484</v>
      </c>
      <c r="I30" s="116"/>
      <c r="J30" s="116">
        <f>+J11/'C59'!J10*100</f>
        <v>71.065191756976816</v>
      </c>
      <c r="K30" s="116">
        <f>+K11/'C59'!K10*100</f>
        <v>67.202643171806159</v>
      </c>
      <c r="L30" s="116">
        <f>+L11/'C59'!L10*100</f>
        <v>75.083056478405325</v>
      </c>
      <c r="M30" s="116"/>
      <c r="N30" s="116">
        <f>+N11/'C59'!N10*100</f>
        <v>79.486863963575956</v>
      </c>
      <c r="O30" s="116">
        <f>+O11/'C59'!O10*100</f>
        <v>75.740582713641345</v>
      </c>
      <c r="P30" s="116">
        <f>+P11/'C59'!P10*100</f>
        <v>83.304347826086953</v>
      </c>
      <c r="Q30" s="116"/>
      <c r="R30" s="116">
        <f>+R11/'C59'!R10*100</f>
        <v>75.013755915043461</v>
      </c>
      <c r="S30" s="116">
        <f>+S11/'C59'!S10*100</f>
        <v>71.268489466606894</v>
      </c>
      <c r="T30" s="116">
        <f>+T11/'C59'!T10*100</f>
        <v>78.627027027027026</v>
      </c>
      <c r="U30" s="116"/>
      <c r="V30" s="116">
        <f>+V11/'C59'!V10*100</f>
        <v>78.048936715347168</v>
      </c>
      <c r="W30" s="116">
        <f>+W11/'C59'!W10*100</f>
        <v>73.925614403995269</v>
      </c>
      <c r="X30" s="116">
        <f>+X11/'C59'!X10*100</f>
        <v>81.969261526927411</v>
      </c>
      <c r="Y30" s="116"/>
      <c r="Z30" s="116">
        <f>+Z11/'C59'!Z10*100</f>
        <v>93.654390934844187</v>
      </c>
      <c r="AA30" s="116">
        <f>+AA11/'C59'!AA10*100</f>
        <v>91.971454058876006</v>
      </c>
      <c r="AB30" s="116">
        <f>+AB11/'C59'!AB10*100</f>
        <v>95.185285366513398</v>
      </c>
    </row>
    <row r="31" spans="1:28" ht="15" customHeight="1" x14ac:dyDescent="0.25">
      <c r="A31" s="53" t="s">
        <v>42</v>
      </c>
      <c r="B31" s="116">
        <f>+B12/'C59'!B11*100</f>
        <v>98.269468479604456</v>
      </c>
      <c r="C31" s="116">
        <f>+C12/'C59'!C11*100</f>
        <v>97.849462365591393</v>
      </c>
      <c r="D31" s="116">
        <f>+D12/'C59'!D11*100</f>
        <v>98.837209302325576</v>
      </c>
      <c r="E31" s="116"/>
      <c r="F31" s="116">
        <f>+F12/'C59'!F11*100</f>
        <v>97.41935483870968</v>
      </c>
      <c r="G31" s="116">
        <f>+G12/'C59'!G11*100</f>
        <v>95.6989247311828</v>
      </c>
      <c r="H31" s="116">
        <f>+H12/'C59'!H11*100</f>
        <v>100</v>
      </c>
      <c r="I31" s="116"/>
      <c r="J31" s="116">
        <f>+J12/'C59'!J11*100</f>
        <v>96.638655462184872</v>
      </c>
      <c r="K31" s="116">
        <f>+K12/'C59'!K11*100</f>
        <v>98.333333333333329</v>
      </c>
      <c r="L31" s="116">
        <f>+L12/'C59'!L11*100</f>
        <v>94.915254237288138</v>
      </c>
      <c r="M31" s="116"/>
      <c r="N31" s="116">
        <f>+N12/'C59'!N11*100</f>
        <v>100</v>
      </c>
      <c r="O31" s="116">
        <f>+O12/'C59'!O11*100</f>
        <v>100</v>
      </c>
      <c r="P31" s="116">
        <f>+P12/'C59'!P11*100</f>
        <v>100</v>
      </c>
      <c r="Q31" s="116"/>
      <c r="R31" s="116">
        <f>+R12/'C59'!R11*100</f>
        <v>98.611111111111114</v>
      </c>
      <c r="S31" s="116">
        <f>+S12/'C59'!S11*100</f>
        <v>97.368421052631575</v>
      </c>
      <c r="T31" s="116">
        <f>+T12/'C59'!T11*100</f>
        <v>100</v>
      </c>
      <c r="U31" s="116"/>
      <c r="V31" s="116">
        <f>+V12/'C59'!V11*100</f>
        <v>97.222222222222214</v>
      </c>
      <c r="W31" s="116">
        <f>+W12/'C59'!W11*100</f>
        <v>96.875</v>
      </c>
      <c r="X31" s="116">
        <f>+X12/'C59'!X11*100</f>
        <v>97.727272727272734</v>
      </c>
      <c r="Y31" s="116"/>
      <c r="Z31" s="116">
        <f>+Z12/'C59'!Z11*100</f>
        <v>99.242424242424249</v>
      </c>
      <c r="AA31" s="116">
        <f>+AA12/'C59'!AA11*100</f>
        <v>98.76543209876543</v>
      </c>
      <c r="AB31" s="116">
        <f>+AB12/'C59'!AB11*100</f>
        <v>100</v>
      </c>
    </row>
    <row r="32" spans="1:28" ht="15" customHeight="1" x14ac:dyDescent="0.25">
      <c r="A32" s="53" t="s">
        <v>194</v>
      </c>
      <c r="B32" s="116">
        <f>+B13/'C59'!B12*100</f>
        <v>91.271422877640489</v>
      </c>
      <c r="C32" s="116">
        <f>+C13/'C59'!C12*100</f>
        <v>88.968202465931213</v>
      </c>
      <c r="D32" s="116">
        <f>+D13/'C59'!D12*100</f>
        <v>94.938016528925615</v>
      </c>
      <c r="E32" s="116"/>
      <c r="F32" s="116">
        <f>+F13/'C59'!F12*100</f>
        <v>89.490445859872608</v>
      </c>
      <c r="G32" s="116">
        <f>+G13/'C59'!G12*100</f>
        <v>86</v>
      </c>
      <c r="H32" s="116">
        <f>+H13/'C59'!H12*100</f>
        <v>95.614035087719301</v>
      </c>
      <c r="I32" s="116"/>
      <c r="J32" s="116">
        <f>+J13/'C59'!J12*100</f>
        <v>88.273615635179141</v>
      </c>
      <c r="K32" s="116">
        <f>+K13/'C59'!K12*100</f>
        <v>88.532110091743121</v>
      </c>
      <c r="L32" s="116">
        <f>+L13/'C59'!L12*100</f>
        <v>87.640449438202253</v>
      </c>
      <c r="M32" s="116"/>
      <c r="N32" s="116">
        <f>+N13/'C59'!N12*100</f>
        <v>91.780821917808225</v>
      </c>
      <c r="O32" s="116">
        <f>+O13/'C59'!O12*100</f>
        <v>91.089108910891099</v>
      </c>
      <c r="P32" s="116">
        <f>+P13/'C59'!P12*100</f>
        <v>93.333333333333329</v>
      </c>
      <c r="Q32" s="116"/>
      <c r="R32" s="116">
        <f>+R13/'C59'!R12*100</f>
        <v>86.124401913875602</v>
      </c>
      <c r="S32" s="116">
        <f>+S13/'C59'!S12*100</f>
        <v>81.420765027322403</v>
      </c>
      <c r="T32" s="116">
        <f>+T13/'C59'!T12*100</f>
        <v>92.720306513409966</v>
      </c>
      <c r="U32" s="116"/>
      <c r="V32" s="116">
        <f>+V13/'C59'!V12*100</f>
        <v>92.829457364341081</v>
      </c>
      <c r="W32" s="116">
        <f>+W13/'C59'!W12*100</f>
        <v>90.322580645161281</v>
      </c>
      <c r="X32" s="116">
        <f>+X13/'C59'!X12*100</f>
        <v>96.601941747572823</v>
      </c>
      <c r="Y32" s="116"/>
      <c r="Z32" s="116">
        <f>+Z13/'C59'!Z12*100</f>
        <v>99.558498896247244</v>
      </c>
      <c r="AA32" s="116">
        <f>+AA13/'C59'!AA12*100</f>
        <v>99.591836734693871</v>
      </c>
      <c r="AB32" s="116">
        <f>+AB13/'C59'!AB12*100</f>
        <v>99.519230769230774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+B16/'C59'!B15*100</f>
        <v>78.983689742660374</v>
      </c>
      <c r="C35" s="115">
        <f>+C16/'C59'!C15*100</f>
        <v>76.232332671416884</v>
      </c>
      <c r="D35" s="115">
        <f>+D16/'C59'!D15*100</f>
        <v>81.696467133108754</v>
      </c>
      <c r="E35" s="115"/>
      <c r="F35" s="115">
        <f>+F16/'C59'!F15*100</f>
        <v>73.156050669301948</v>
      </c>
      <c r="G35" s="115">
        <f>+G16/'C59'!G15*100</f>
        <v>71.276595744680847</v>
      </c>
      <c r="H35" s="115">
        <f>+H16/'C59'!H15*100</f>
        <v>75.152862701500837</v>
      </c>
      <c r="I35" s="115"/>
      <c r="J35" s="115">
        <f>+J16/'C59'!J15*100</f>
        <v>71.636363636363626</v>
      </c>
      <c r="K35" s="115">
        <f>+K16/'C59'!K15*100</f>
        <v>68.988218988218989</v>
      </c>
      <c r="L35" s="115">
        <f>+L16/'C59'!L15*100</f>
        <v>74.413956023986913</v>
      </c>
      <c r="M35" s="115"/>
      <c r="N35" s="115">
        <f>+N16/'C59'!N15*100</f>
        <v>80.605423987776931</v>
      </c>
      <c r="O35" s="115">
        <f>+O16/'C59'!O15*100</f>
        <v>77.576887232059647</v>
      </c>
      <c r="P35" s="115">
        <f>+P16/'C59'!P15*100</f>
        <v>83.786959075778341</v>
      </c>
      <c r="Q35" s="115"/>
      <c r="R35" s="115">
        <f>+R16/'C59'!R15*100</f>
        <v>76.271815818789463</v>
      </c>
      <c r="S35" s="115">
        <f>+S16/'C59'!S15*100</f>
        <v>72.994039431453459</v>
      </c>
      <c r="T35" s="115">
        <f>+T16/'C59'!T15*100</f>
        <v>79.370124241548694</v>
      </c>
      <c r="U35" s="115"/>
      <c r="V35" s="115">
        <f>+V16/'C59'!V15*100</f>
        <v>79.43885743260374</v>
      </c>
      <c r="W35" s="115">
        <f>+W16/'C59'!W15*100</f>
        <v>76.460361613351878</v>
      </c>
      <c r="X35" s="115">
        <f>+X16/'C59'!X15*100</f>
        <v>82.256207860549253</v>
      </c>
      <c r="Y35" s="115"/>
      <c r="Z35" s="115">
        <f>+Z16/'C59'!Z15*100</f>
        <v>93.971664042966935</v>
      </c>
      <c r="AA35" s="115">
        <f>+AA16/'C59'!AA15*100</f>
        <v>92.55612445844821</v>
      </c>
      <c r="AB35" s="115">
        <f>+AB16/'C59'!AB15*100</f>
        <v>95.228106974305192</v>
      </c>
    </row>
    <row r="36" spans="1:28" ht="15" customHeight="1" x14ac:dyDescent="0.25">
      <c r="A36" s="53" t="s">
        <v>41</v>
      </c>
      <c r="B36" s="116">
        <f>+B17/'C59'!B16*100</f>
        <v>78.276497555477704</v>
      </c>
      <c r="C36" s="116">
        <f>+C17/'C59'!C16*100</f>
        <v>75.311743904708734</v>
      </c>
      <c r="D36" s="116">
        <f>+D17/'C59'!D16*100</f>
        <v>81.136479248331781</v>
      </c>
      <c r="E36" s="114"/>
      <c r="F36" s="116">
        <f>+F17/'C59'!F16*100</f>
        <v>72.322265991371225</v>
      </c>
      <c r="G36" s="116">
        <f>+G17/'C59'!G16*100</f>
        <v>70.317956258040809</v>
      </c>
      <c r="H36" s="116">
        <f>+H17/'C59'!H16*100</f>
        <v>74.411032369277919</v>
      </c>
      <c r="I36" s="114"/>
      <c r="J36" s="116">
        <f>+J17/'C59'!J16*100</f>
        <v>70.891326389528984</v>
      </c>
      <c r="K36" s="116">
        <f>+K17/'C59'!K16*100</f>
        <v>67.892246086639972</v>
      </c>
      <c r="L36" s="116">
        <f>+L17/'C59'!L16*100</f>
        <v>73.968253968253975</v>
      </c>
      <c r="M36" s="114"/>
      <c r="N36" s="116">
        <f>+N17/'C59'!N16*100</f>
        <v>79.988034699371823</v>
      </c>
      <c r="O36" s="116">
        <f>+O17/'C59'!O16*100</f>
        <v>76.636435331230274</v>
      </c>
      <c r="P36" s="116">
        <f>+P17/'C59'!P16*100</f>
        <v>83.417389550131134</v>
      </c>
      <c r="Q36" s="114"/>
      <c r="R36" s="116">
        <f>+R17/'C59'!R16*100</f>
        <v>75.531747282180561</v>
      </c>
      <c r="S36" s="116">
        <f>+S17/'C59'!S16*100</f>
        <v>72.184887723324039</v>
      </c>
      <c r="T36" s="116">
        <f>+T17/'C59'!T16*100</f>
        <v>78.628848779008038</v>
      </c>
      <c r="U36" s="114"/>
      <c r="V36" s="116">
        <f>+V17/'C59'!V16*100</f>
        <v>78.651083950397009</v>
      </c>
      <c r="W36" s="116">
        <f>+W17/'C59'!W16*100</f>
        <v>75.418371141688354</v>
      </c>
      <c r="X36" s="116">
        <f>+X17/'C59'!X16*100</f>
        <v>81.632653061224488</v>
      </c>
      <c r="Y36" s="114"/>
      <c r="Z36" s="116">
        <f>+Z17/'C59'!Z16*100</f>
        <v>93.655766594869789</v>
      </c>
      <c r="AA36" s="116">
        <f>+AA17/'C59'!AA16*100</f>
        <v>92.08754208754209</v>
      </c>
      <c r="AB36" s="116">
        <f>+AB17/'C59'!AB16*100</f>
        <v>95.020139143171008</v>
      </c>
    </row>
    <row r="37" spans="1:28" ht="15" customHeight="1" x14ac:dyDescent="0.25">
      <c r="A37" s="53" t="s">
        <v>42</v>
      </c>
      <c r="B37" s="116">
        <f>+B18/'C59'!B17*100</f>
        <v>98.269468479604456</v>
      </c>
      <c r="C37" s="116">
        <f>+C18/'C59'!C17*100</f>
        <v>97.849462365591393</v>
      </c>
      <c r="D37" s="116">
        <f>+D18/'C59'!D17*100</f>
        <v>98.837209302325576</v>
      </c>
      <c r="E37" s="114"/>
      <c r="F37" s="116">
        <f>+F18/'C59'!F17*100</f>
        <v>97.41935483870968</v>
      </c>
      <c r="G37" s="116">
        <f>+G18/'C59'!G17*100</f>
        <v>95.6989247311828</v>
      </c>
      <c r="H37" s="116">
        <f>+H18/'C59'!H17*100</f>
        <v>100</v>
      </c>
      <c r="I37" s="114"/>
      <c r="J37" s="116">
        <f>+J18/'C59'!J17*100</f>
        <v>96.638655462184872</v>
      </c>
      <c r="K37" s="116">
        <f>+K18/'C59'!K17*100</f>
        <v>98.333333333333329</v>
      </c>
      <c r="L37" s="116">
        <f>+L18/'C59'!L17*100</f>
        <v>94.915254237288138</v>
      </c>
      <c r="M37" s="114"/>
      <c r="N37" s="116">
        <f>+N18/'C59'!N17*100</f>
        <v>100</v>
      </c>
      <c r="O37" s="116">
        <f>+O18/'C59'!O17*100</f>
        <v>100</v>
      </c>
      <c r="P37" s="116">
        <f>+P18/'C59'!P17*100</f>
        <v>100</v>
      </c>
      <c r="Q37" s="114"/>
      <c r="R37" s="116">
        <f>+R18/'C59'!R17*100</f>
        <v>98.611111111111114</v>
      </c>
      <c r="S37" s="116">
        <f>+S18/'C59'!S17*100</f>
        <v>97.368421052631575</v>
      </c>
      <c r="T37" s="116">
        <f>+T18/'C59'!T17*100</f>
        <v>100</v>
      </c>
      <c r="U37" s="114"/>
      <c r="V37" s="116">
        <f>+V18/'C59'!V17*100</f>
        <v>97.222222222222214</v>
      </c>
      <c r="W37" s="116">
        <f>+W18/'C59'!W17*100</f>
        <v>96.875</v>
      </c>
      <c r="X37" s="116">
        <f>+X18/'C59'!X17*100</f>
        <v>97.727272727272734</v>
      </c>
      <c r="Y37" s="114"/>
      <c r="Z37" s="116">
        <f>+Z18/'C59'!Z17*100</f>
        <v>99.242424242424249</v>
      </c>
      <c r="AA37" s="116">
        <f>+AA18/'C59'!AA17*100</f>
        <v>98.76543209876543</v>
      </c>
      <c r="AB37" s="116">
        <f>+AB18/'C59'!AB17*100</f>
        <v>100</v>
      </c>
    </row>
    <row r="38" spans="1:28" ht="15" customHeight="1" x14ac:dyDescent="0.25">
      <c r="A38" s="53" t="s">
        <v>194</v>
      </c>
      <c r="B38" s="116">
        <f>+B19/'C59'!B18*100</f>
        <v>91.271422877640489</v>
      </c>
      <c r="C38" s="116">
        <f>+C19/'C59'!C18*100</f>
        <v>88.968202465931213</v>
      </c>
      <c r="D38" s="116">
        <f>+D19/'C59'!D18*100</f>
        <v>94.938016528925615</v>
      </c>
      <c r="E38" s="114"/>
      <c r="F38" s="116">
        <f>+F19/'C59'!F18*100</f>
        <v>89.490445859872608</v>
      </c>
      <c r="G38" s="116">
        <f>+G19/'C59'!G18*100</f>
        <v>86</v>
      </c>
      <c r="H38" s="116">
        <f>+H19/'C59'!H18*100</f>
        <v>95.614035087719301</v>
      </c>
      <c r="I38" s="114"/>
      <c r="J38" s="116">
        <f>+J19/'C59'!J18*100</f>
        <v>88.273615635179141</v>
      </c>
      <c r="K38" s="116">
        <f>+K19/'C59'!K18*100</f>
        <v>88.532110091743121</v>
      </c>
      <c r="L38" s="116">
        <f>+L19/'C59'!L18*100</f>
        <v>87.640449438202253</v>
      </c>
      <c r="M38" s="114"/>
      <c r="N38" s="116">
        <f>+N19/'C59'!N18*100</f>
        <v>91.780821917808225</v>
      </c>
      <c r="O38" s="116">
        <f>+O19/'C59'!O18*100</f>
        <v>91.089108910891099</v>
      </c>
      <c r="P38" s="116">
        <f>+P19/'C59'!P18*100</f>
        <v>93.333333333333329</v>
      </c>
      <c r="Q38" s="114"/>
      <c r="R38" s="116">
        <f>+R19/'C59'!R18*100</f>
        <v>86.124401913875602</v>
      </c>
      <c r="S38" s="116">
        <f>+S19/'C59'!S18*100</f>
        <v>81.420765027322403</v>
      </c>
      <c r="T38" s="116">
        <f>+T19/'C59'!T18*100</f>
        <v>92.720306513409966</v>
      </c>
      <c r="U38" s="114"/>
      <c r="V38" s="116">
        <f>+V19/'C59'!V18*100</f>
        <v>92.829457364341081</v>
      </c>
      <c r="W38" s="116">
        <f>+W19/'C59'!W18*100</f>
        <v>90.322580645161281</v>
      </c>
      <c r="X38" s="116">
        <f>+X19/'C59'!X18*100</f>
        <v>96.601941747572823</v>
      </c>
      <c r="Y38" s="114"/>
      <c r="Z38" s="116">
        <f>+Z19/'C59'!Z18*100</f>
        <v>99.558498896247244</v>
      </c>
      <c r="AA38" s="116">
        <f>+AA19/'C59'!AA18*100</f>
        <v>99.591836734693871</v>
      </c>
      <c r="AB38" s="116">
        <f>+AB19/'C59'!AB18*100</f>
        <v>99.519230769230774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+B22/'C59'!B21*100</f>
        <v>76.488392594769323</v>
      </c>
      <c r="C41" s="115">
        <f>+C22/'C59'!C21*100</f>
        <v>72.298545370584151</v>
      </c>
      <c r="D41" s="115">
        <f>+D22/'C59'!D21*100</f>
        <v>80.833233568777686</v>
      </c>
      <c r="E41" s="115"/>
      <c r="F41" s="115">
        <f>+F22/'C59'!F21*100</f>
        <v>72.197817769590472</v>
      </c>
      <c r="G41" s="115">
        <f>+G22/'C59'!G21*100</f>
        <v>69.628387817826209</v>
      </c>
      <c r="H41" s="115">
        <f>+H22/'C59'!H21*100</f>
        <v>74.84186313973548</v>
      </c>
      <c r="I41" s="115"/>
      <c r="J41" s="115">
        <f>+J22/'C59'!J21*100</f>
        <v>71.33620689655173</v>
      </c>
      <c r="K41" s="115">
        <f>+K22/'C59'!K21*100</f>
        <v>66.146123814835462</v>
      </c>
      <c r="L41" s="115">
        <f>+L22/'C59'!L21*100</f>
        <v>76.852400711321877</v>
      </c>
      <c r="M41" s="115"/>
      <c r="N41" s="115">
        <f>+N22/'C59'!N21*100</f>
        <v>78.679305912596391</v>
      </c>
      <c r="O41" s="115">
        <f>+O22/'C59'!O21*100</f>
        <v>74.289364420312992</v>
      </c>
      <c r="P41" s="115">
        <f>+P22/'C59'!P21*100</f>
        <v>83.123181377303595</v>
      </c>
      <c r="Q41" s="115"/>
      <c r="R41" s="115">
        <f>+R22/'C59'!R21*100</f>
        <v>73.813868613138695</v>
      </c>
      <c r="S41" s="115">
        <f>+S22/'C59'!S21*100</f>
        <v>69.287991498405958</v>
      </c>
      <c r="T41" s="115">
        <f>+T22/'C59'!T21*100</f>
        <v>78.622506586375607</v>
      </c>
      <c r="U41" s="115"/>
      <c r="V41" s="115">
        <f>+V22/'C59'!V21*100</f>
        <v>76.516011810129456</v>
      </c>
      <c r="W41" s="115">
        <f>+W22/'C59'!W21*100</f>
        <v>70.327207530255492</v>
      </c>
      <c r="X41" s="115">
        <f>+X22/'C59'!X21*100</f>
        <v>82.872928176795583</v>
      </c>
      <c r="Y41" s="115"/>
      <c r="Z41" s="115">
        <f>+Z22/'C59'!Z21*100</f>
        <v>93.650793650793645</v>
      </c>
      <c r="AA41" s="115">
        <f>+AA22/'C59'!AA21*100</f>
        <v>91.691995947315093</v>
      </c>
      <c r="AB41" s="115">
        <f>+AB22/'C59'!AB21*100</f>
        <v>95.652173913043484</v>
      </c>
    </row>
    <row r="42" spans="1:28" ht="15" customHeight="1" x14ac:dyDescent="0.25">
      <c r="A42" s="53" t="s">
        <v>41</v>
      </c>
      <c r="B42" s="116">
        <f>+B23/'C59'!B22*100</f>
        <v>76.488392594769323</v>
      </c>
      <c r="C42" s="116">
        <f>+C23/'C59'!C22*100</f>
        <v>72.298545370584151</v>
      </c>
      <c r="D42" s="116">
        <f>+D23/'C59'!D22*100</f>
        <v>80.833233568777686</v>
      </c>
      <c r="E42" s="114"/>
      <c r="F42" s="116">
        <f>+F23/'C59'!F22*100</f>
        <v>72.197817769590472</v>
      </c>
      <c r="G42" s="116">
        <f>+G23/'C59'!G22*100</f>
        <v>69.628387817826209</v>
      </c>
      <c r="H42" s="116">
        <f>+H23/'C59'!H22*100</f>
        <v>74.84186313973548</v>
      </c>
      <c r="I42" s="114"/>
      <c r="J42" s="116">
        <f>+J23/'C59'!J22*100</f>
        <v>71.33620689655173</v>
      </c>
      <c r="K42" s="116">
        <f>+K23/'C59'!K22*100</f>
        <v>66.146123814835462</v>
      </c>
      <c r="L42" s="116">
        <f>+L23/'C59'!L22*100</f>
        <v>76.852400711321877</v>
      </c>
      <c r="M42" s="114"/>
      <c r="N42" s="116">
        <f>+N23/'C59'!N22*100</f>
        <v>78.679305912596391</v>
      </c>
      <c r="O42" s="116">
        <f>+O23/'C59'!O22*100</f>
        <v>74.289364420312992</v>
      </c>
      <c r="P42" s="116">
        <f>+P23/'C59'!P22*100</f>
        <v>83.123181377303595</v>
      </c>
      <c r="Q42" s="114"/>
      <c r="R42" s="116">
        <f>+R23/'C59'!R22*100</f>
        <v>73.813868613138695</v>
      </c>
      <c r="S42" s="116">
        <f>+S23/'C59'!S22*100</f>
        <v>69.287991498405958</v>
      </c>
      <c r="T42" s="116">
        <f>+T23/'C59'!T22*100</f>
        <v>78.622506586375607</v>
      </c>
      <c r="U42" s="114"/>
      <c r="V42" s="116">
        <f>+V23/'C59'!V22*100</f>
        <v>76.516011810129456</v>
      </c>
      <c r="W42" s="116">
        <f>+W23/'C59'!W22*100</f>
        <v>70.327207530255492</v>
      </c>
      <c r="X42" s="116">
        <f>+X23/'C59'!X22*100</f>
        <v>82.872928176795583</v>
      </c>
      <c r="Y42" s="114"/>
      <c r="Z42" s="116">
        <f>+Z23/'C59'!Z22*100</f>
        <v>93.650793650793645</v>
      </c>
      <c r="AA42" s="116">
        <f>+AA23/'C59'!AA22*100</f>
        <v>91.691995947315093</v>
      </c>
      <c r="AB42" s="116">
        <f>+AB23/'C59'!AB22*100</f>
        <v>95.652173913043484</v>
      </c>
    </row>
    <row r="43" spans="1:28" ht="15" customHeight="1" x14ac:dyDescent="0.25">
      <c r="A43" s="53" t="s">
        <v>42</v>
      </c>
      <c r="B43" s="37">
        <v>0</v>
      </c>
      <c r="C43" s="37">
        <v>0</v>
      </c>
      <c r="D43" s="37">
        <v>0</v>
      </c>
      <c r="E43" s="37"/>
      <c r="F43" s="37">
        <v>0</v>
      </c>
      <c r="G43" s="37">
        <v>0</v>
      </c>
      <c r="H43" s="37">
        <v>0</v>
      </c>
      <c r="I43" s="37"/>
      <c r="J43" s="37">
        <v>0</v>
      </c>
      <c r="K43" s="37">
        <v>0</v>
      </c>
      <c r="L43" s="37">
        <v>0</v>
      </c>
      <c r="M43" s="37"/>
      <c r="N43" s="37">
        <v>0</v>
      </c>
      <c r="O43" s="37">
        <v>0</v>
      </c>
      <c r="P43" s="37">
        <v>0</v>
      </c>
      <c r="Q43" s="37"/>
      <c r="R43" s="37">
        <v>0</v>
      </c>
      <c r="S43" s="37">
        <v>0</v>
      </c>
      <c r="T43" s="37">
        <v>0</v>
      </c>
      <c r="U43" s="37"/>
      <c r="V43" s="37">
        <v>0</v>
      </c>
      <c r="W43" s="37">
        <v>0</v>
      </c>
      <c r="X43" s="37">
        <v>0</v>
      </c>
      <c r="Y43" s="37"/>
      <c r="Z43" s="37">
        <v>0</v>
      </c>
      <c r="AA43" s="37">
        <v>0</v>
      </c>
      <c r="AB43" s="37">
        <v>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C2:AD3"/>
    <mergeCell ref="A6:A7"/>
    <mergeCell ref="B6:D6"/>
    <mergeCell ref="F6:H6"/>
    <mergeCell ref="J6:L6"/>
    <mergeCell ref="N6:P6"/>
    <mergeCell ref="R6:T6"/>
    <mergeCell ref="V6:X6"/>
    <mergeCell ref="Z6:AB6"/>
    <mergeCell ref="A1:AB1"/>
    <mergeCell ref="A2:AB2"/>
    <mergeCell ref="A3:AB3"/>
    <mergeCell ref="A4:AB4"/>
    <mergeCell ref="A47:AB47"/>
    <mergeCell ref="A8:AB8"/>
    <mergeCell ref="A27:AB27"/>
    <mergeCell ref="A45:AB45"/>
    <mergeCell ref="A46:AB4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fitToHeight="3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7"/>
  <sheetViews>
    <sheetView showGridLines="0" zoomScale="90" zoomScaleNormal="90" zoomScaleSheetLayoutView="50" workbookViewId="0">
      <selection sqref="A1:XFD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228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258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22497</v>
      </c>
      <c r="C10" s="120">
        <f t="shared" ref="B10:D13" si="0">+C16+C22</f>
        <v>12938</v>
      </c>
      <c r="D10" s="120">
        <f t="shared" si="0"/>
        <v>9559</v>
      </c>
      <c r="E10" s="120"/>
      <c r="F10" s="120">
        <f t="shared" ref="F10:H13" si="1">+F16+F22</f>
        <v>4950</v>
      </c>
      <c r="G10" s="120">
        <f t="shared" si="1"/>
        <v>2734</v>
      </c>
      <c r="H10" s="120">
        <f t="shared" si="1"/>
        <v>2216</v>
      </c>
      <c r="I10" s="120"/>
      <c r="J10" s="120">
        <f t="shared" ref="J10:L13" si="2">+J16+J22</f>
        <v>5193</v>
      </c>
      <c r="K10" s="120">
        <f t="shared" si="2"/>
        <v>3004</v>
      </c>
      <c r="L10" s="120">
        <f t="shared" si="2"/>
        <v>2189</v>
      </c>
      <c r="M10" s="120"/>
      <c r="N10" s="120">
        <f t="shared" ref="N10:P13" si="3">+N16+N22</f>
        <v>3358</v>
      </c>
      <c r="O10" s="120">
        <f t="shared" si="3"/>
        <v>2008</v>
      </c>
      <c r="P10" s="120">
        <f t="shared" si="3"/>
        <v>1350</v>
      </c>
      <c r="Q10" s="120"/>
      <c r="R10" s="120">
        <f t="shared" ref="R10:T13" si="4">+R16+R22</f>
        <v>4630</v>
      </c>
      <c r="S10" s="120">
        <f t="shared" si="4"/>
        <v>2634</v>
      </c>
      <c r="T10" s="120">
        <f t="shared" si="4"/>
        <v>1996</v>
      </c>
      <c r="U10" s="120"/>
      <c r="V10" s="120">
        <f t="shared" ref="V10:X13" si="5">+V16+V22</f>
        <v>3467</v>
      </c>
      <c r="W10" s="120">
        <f t="shared" si="5"/>
        <v>2016</v>
      </c>
      <c r="X10" s="120">
        <f t="shared" si="5"/>
        <v>1451</v>
      </c>
      <c r="Y10" s="120"/>
      <c r="Z10" s="110">
        <f t="shared" ref="Z10:AB13" si="6">+Z16+Z22</f>
        <v>899</v>
      </c>
      <c r="AA10" s="110">
        <f t="shared" si="6"/>
        <v>542</v>
      </c>
      <c r="AB10" s="110">
        <f t="shared" si="6"/>
        <v>357</v>
      </c>
    </row>
    <row r="11" spans="1:32" ht="15" customHeight="1" x14ac:dyDescent="0.25">
      <c r="A11" s="68" t="s">
        <v>41</v>
      </c>
      <c r="B11" s="121">
        <f t="shared" si="0"/>
        <v>22264</v>
      </c>
      <c r="C11" s="121">
        <f t="shared" si="0"/>
        <v>12758</v>
      </c>
      <c r="D11" s="121">
        <f t="shared" si="0"/>
        <v>9506</v>
      </c>
      <c r="E11" s="121"/>
      <c r="F11" s="121">
        <f t="shared" si="1"/>
        <v>4913</v>
      </c>
      <c r="G11" s="121">
        <f t="shared" si="1"/>
        <v>2702</v>
      </c>
      <c r="H11" s="121">
        <f t="shared" si="1"/>
        <v>2211</v>
      </c>
      <c r="I11" s="121"/>
      <c r="J11" s="121">
        <f t="shared" si="2"/>
        <v>5153</v>
      </c>
      <c r="K11" s="121">
        <f t="shared" si="2"/>
        <v>2978</v>
      </c>
      <c r="L11" s="121">
        <f t="shared" si="2"/>
        <v>2175</v>
      </c>
      <c r="M11" s="121"/>
      <c r="N11" s="121">
        <f t="shared" si="3"/>
        <v>3334</v>
      </c>
      <c r="O11" s="121">
        <f t="shared" si="3"/>
        <v>1990</v>
      </c>
      <c r="P11" s="121">
        <f t="shared" si="3"/>
        <v>1344</v>
      </c>
      <c r="Q11" s="121"/>
      <c r="R11" s="121">
        <f t="shared" si="4"/>
        <v>4541</v>
      </c>
      <c r="S11" s="121">
        <f t="shared" si="4"/>
        <v>2564</v>
      </c>
      <c r="T11" s="121">
        <f t="shared" si="4"/>
        <v>1977</v>
      </c>
      <c r="U11" s="121"/>
      <c r="V11" s="121">
        <f t="shared" si="5"/>
        <v>3427</v>
      </c>
      <c r="W11" s="121">
        <f t="shared" si="5"/>
        <v>1984</v>
      </c>
      <c r="X11" s="121">
        <f t="shared" si="5"/>
        <v>1443</v>
      </c>
      <c r="Y11" s="121"/>
      <c r="Z11" s="37">
        <f t="shared" si="6"/>
        <v>896</v>
      </c>
      <c r="AA11" s="37">
        <f t="shared" si="6"/>
        <v>540</v>
      </c>
      <c r="AB11" s="37">
        <f t="shared" si="6"/>
        <v>356</v>
      </c>
    </row>
    <row r="12" spans="1:32" ht="15" customHeight="1" x14ac:dyDescent="0.25">
      <c r="A12" s="68" t="s">
        <v>42</v>
      </c>
      <c r="B12" s="37">
        <f t="shared" si="0"/>
        <v>14</v>
      </c>
      <c r="C12" s="37">
        <f t="shared" si="0"/>
        <v>10</v>
      </c>
      <c r="D12" s="37">
        <f t="shared" si="0"/>
        <v>4</v>
      </c>
      <c r="E12" s="37"/>
      <c r="F12" s="37">
        <f t="shared" si="1"/>
        <v>4</v>
      </c>
      <c r="G12" s="37">
        <f t="shared" si="1"/>
        <v>4</v>
      </c>
      <c r="H12" s="37">
        <f t="shared" si="1"/>
        <v>0</v>
      </c>
      <c r="I12" s="37"/>
      <c r="J12" s="37">
        <f t="shared" si="2"/>
        <v>4</v>
      </c>
      <c r="K12" s="37">
        <f t="shared" si="2"/>
        <v>1</v>
      </c>
      <c r="L12" s="37">
        <f t="shared" si="2"/>
        <v>3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2</v>
      </c>
      <c r="S12" s="37">
        <f t="shared" si="4"/>
        <v>2</v>
      </c>
      <c r="T12" s="37">
        <f t="shared" si="4"/>
        <v>0</v>
      </c>
      <c r="U12" s="37"/>
      <c r="V12" s="37">
        <f t="shared" si="5"/>
        <v>3</v>
      </c>
      <c r="W12" s="37">
        <f t="shared" si="5"/>
        <v>2</v>
      </c>
      <c r="X12" s="37">
        <f t="shared" si="5"/>
        <v>1</v>
      </c>
      <c r="Y12" s="37"/>
      <c r="Z12" s="37">
        <f t="shared" si="6"/>
        <v>1</v>
      </c>
      <c r="AA12" s="37">
        <f t="shared" si="6"/>
        <v>1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219</v>
      </c>
      <c r="C13" s="37">
        <f t="shared" si="0"/>
        <v>170</v>
      </c>
      <c r="D13" s="37">
        <f t="shared" si="0"/>
        <v>49</v>
      </c>
      <c r="E13" s="37"/>
      <c r="F13" s="37">
        <f t="shared" si="1"/>
        <v>33</v>
      </c>
      <c r="G13" s="37">
        <f t="shared" si="1"/>
        <v>28</v>
      </c>
      <c r="H13" s="37">
        <f t="shared" si="1"/>
        <v>5</v>
      </c>
      <c r="I13" s="37"/>
      <c r="J13" s="37">
        <f t="shared" si="2"/>
        <v>36</v>
      </c>
      <c r="K13" s="37">
        <f t="shared" si="2"/>
        <v>25</v>
      </c>
      <c r="L13" s="37">
        <f t="shared" si="2"/>
        <v>11</v>
      </c>
      <c r="M13" s="37"/>
      <c r="N13" s="37">
        <f t="shared" si="3"/>
        <v>24</v>
      </c>
      <c r="O13" s="37">
        <f t="shared" si="3"/>
        <v>18</v>
      </c>
      <c r="P13" s="37">
        <f t="shared" si="3"/>
        <v>6</v>
      </c>
      <c r="Q13" s="37"/>
      <c r="R13" s="37">
        <f t="shared" si="4"/>
        <v>87</v>
      </c>
      <c r="S13" s="37">
        <f t="shared" si="4"/>
        <v>68</v>
      </c>
      <c r="T13" s="37">
        <f t="shared" si="4"/>
        <v>19</v>
      </c>
      <c r="U13" s="37"/>
      <c r="V13" s="37">
        <f t="shared" si="5"/>
        <v>37</v>
      </c>
      <c r="W13" s="37">
        <f t="shared" si="5"/>
        <v>30</v>
      </c>
      <c r="X13" s="37">
        <f t="shared" si="5"/>
        <v>7</v>
      </c>
      <c r="Y13" s="37"/>
      <c r="Z13" s="37">
        <f t="shared" si="6"/>
        <v>2</v>
      </c>
      <c r="AA13" s="37">
        <f t="shared" si="6"/>
        <v>1</v>
      </c>
      <c r="AB13" s="37">
        <f t="shared" si="6"/>
        <v>1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14496</v>
      </c>
      <c r="C16" s="120">
        <f t="shared" ref="C16:D16" si="7">+C17+C18+C19</f>
        <v>8139</v>
      </c>
      <c r="D16" s="120">
        <f t="shared" si="7"/>
        <v>6357</v>
      </c>
      <c r="E16" s="120"/>
      <c r="F16" s="120">
        <f>+F17+F18+F19</f>
        <v>2988</v>
      </c>
      <c r="G16" s="120">
        <f t="shared" ref="G16:H16" si="8">+G17+G18+G19</f>
        <v>1647</v>
      </c>
      <c r="H16" s="120">
        <f t="shared" si="8"/>
        <v>1341</v>
      </c>
      <c r="I16" s="120"/>
      <c r="J16" s="120">
        <f>+J17+J18+J19</f>
        <v>3198</v>
      </c>
      <c r="K16" s="120">
        <f t="shared" ref="K16:L16" si="9">+K17+K18+K19</f>
        <v>1790</v>
      </c>
      <c r="L16" s="120">
        <f t="shared" si="9"/>
        <v>1408</v>
      </c>
      <c r="M16" s="120"/>
      <c r="N16" s="120">
        <f>+N17+N18+N19</f>
        <v>2031</v>
      </c>
      <c r="O16" s="120">
        <f t="shared" ref="O16:P16" si="10">+O17+O18+O19</f>
        <v>1203</v>
      </c>
      <c r="P16" s="120">
        <f t="shared" si="10"/>
        <v>828</v>
      </c>
      <c r="Q16" s="120"/>
      <c r="R16" s="120">
        <f>+R17+R18+R19</f>
        <v>3195</v>
      </c>
      <c r="S16" s="120">
        <f t="shared" ref="S16:T16" si="11">+S17+S18+S19</f>
        <v>1767</v>
      </c>
      <c r="T16" s="120">
        <f t="shared" si="11"/>
        <v>1428</v>
      </c>
      <c r="U16" s="120"/>
      <c r="V16" s="120">
        <f>+V17+V18+V19</f>
        <v>2433</v>
      </c>
      <c r="W16" s="120">
        <f t="shared" ref="W16:X16" si="12">+W17+W18+W19</f>
        <v>1354</v>
      </c>
      <c r="X16" s="120">
        <f t="shared" si="12"/>
        <v>1079</v>
      </c>
      <c r="Y16" s="120"/>
      <c r="Z16" s="110">
        <f>+Z17+Z18+Z19</f>
        <v>651</v>
      </c>
      <c r="AA16" s="110">
        <f t="shared" ref="AA16:AB16" si="13">+AA17+AA18+AA19</f>
        <v>378</v>
      </c>
      <c r="AB16" s="110">
        <f t="shared" si="13"/>
        <v>273</v>
      </c>
    </row>
    <row r="17" spans="1:28" ht="15" customHeight="1" x14ac:dyDescent="0.25">
      <c r="A17" s="68" t="s">
        <v>41</v>
      </c>
      <c r="B17" s="121">
        <v>14263</v>
      </c>
      <c r="C17" s="121">
        <v>7959</v>
      </c>
      <c r="D17" s="121">
        <v>6304</v>
      </c>
      <c r="E17" s="121"/>
      <c r="F17" s="121">
        <v>2951</v>
      </c>
      <c r="G17" s="121">
        <v>1615</v>
      </c>
      <c r="H17" s="121">
        <v>1336</v>
      </c>
      <c r="I17" s="121"/>
      <c r="J17" s="121">
        <v>3158</v>
      </c>
      <c r="K17" s="121">
        <v>1764</v>
      </c>
      <c r="L17" s="121">
        <v>1394</v>
      </c>
      <c r="M17" s="121"/>
      <c r="N17" s="121">
        <v>2007</v>
      </c>
      <c r="O17" s="121">
        <v>1185</v>
      </c>
      <c r="P17" s="121">
        <v>822</v>
      </c>
      <c r="Q17" s="121"/>
      <c r="R17" s="121">
        <v>3106</v>
      </c>
      <c r="S17" s="121">
        <v>1697</v>
      </c>
      <c r="T17" s="121">
        <v>1409</v>
      </c>
      <c r="U17" s="121"/>
      <c r="V17" s="121">
        <v>2393</v>
      </c>
      <c r="W17" s="121">
        <v>1322</v>
      </c>
      <c r="X17" s="121">
        <v>1071</v>
      </c>
      <c r="Y17" s="121"/>
      <c r="Z17" s="37">
        <v>648</v>
      </c>
      <c r="AA17" s="37">
        <v>376</v>
      </c>
      <c r="AB17" s="37">
        <v>272</v>
      </c>
    </row>
    <row r="18" spans="1:28" ht="15" customHeight="1" x14ac:dyDescent="0.25">
      <c r="A18" s="68" t="s">
        <v>42</v>
      </c>
      <c r="B18" s="37">
        <v>14</v>
      </c>
      <c r="C18" s="37">
        <v>10</v>
      </c>
      <c r="D18" s="37">
        <v>4</v>
      </c>
      <c r="E18" s="37"/>
      <c r="F18" s="37">
        <v>4</v>
      </c>
      <c r="G18" s="37">
        <v>4</v>
      </c>
      <c r="H18" s="37">
        <v>0</v>
      </c>
      <c r="I18" s="37"/>
      <c r="J18" s="37">
        <v>4</v>
      </c>
      <c r="K18" s="37">
        <v>1</v>
      </c>
      <c r="L18" s="37">
        <v>3</v>
      </c>
      <c r="M18" s="37"/>
      <c r="N18" s="37">
        <v>0</v>
      </c>
      <c r="O18" s="37">
        <v>0</v>
      </c>
      <c r="P18" s="37">
        <v>0</v>
      </c>
      <c r="Q18" s="37"/>
      <c r="R18" s="37">
        <v>2</v>
      </c>
      <c r="S18" s="37">
        <v>2</v>
      </c>
      <c r="T18" s="37">
        <v>0</v>
      </c>
      <c r="U18" s="37"/>
      <c r="V18" s="37">
        <v>3</v>
      </c>
      <c r="W18" s="37">
        <v>2</v>
      </c>
      <c r="X18" s="37">
        <v>1</v>
      </c>
      <c r="Y18" s="37"/>
      <c r="Z18" s="37">
        <v>1</v>
      </c>
      <c r="AA18" s="37">
        <v>1</v>
      </c>
      <c r="AB18" s="37">
        <v>0</v>
      </c>
    </row>
    <row r="19" spans="1:28" ht="15" customHeight="1" x14ac:dyDescent="0.25">
      <c r="A19" s="68" t="s">
        <v>194</v>
      </c>
      <c r="B19" s="37">
        <v>219</v>
      </c>
      <c r="C19" s="37">
        <v>170</v>
      </c>
      <c r="D19" s="37">
        <v>49</v>
      </c>
      <c r="E19" s="37"/>
      <c r="F19" s="37">
        <v>33</v>
      </c>
      <c r="G19" s="37">
        <v>28</v>
      </c>
      <c r="H19" s="37">
        <v>5</v>
      </c>
      <c r="I19" s="37"/>
      <c r="J19" s="37">
        <v>36</v>
      </c>
      <c r="K19" s="37">
        <v>25</v>
      </c>
      <c r="L19" s="37">
        <v>11</v>
      </c>
      <c r="M19" s="37"/>
      <c r="N19" s="37">
        <v>24</v>
      </c>
      <c r="O19" s="37">
        <v>18</v>
      </c>
      <c r="P19" s="37">
        <v>6</v>
      </c>
      <c r="Q19" s="37"/>
      <c r="R19" s="37">
        <v>87</v>
      </c>
      <c r="S19" s="37">
        <v>68</v>
      </c>
      <c r="T19" s="37">
        <v>19</v>
      </c>
      <c r="U19" s="37"/>
      <c r="V19" s="37">
        <v>37</v>
      </c>
      <c r="W19" s="37">
        <v>30</v>
      </c>
      <c r="X19" s="37">
        <v>7</v>
      </c>
      <c r="Y19" s="37"/>
      <c r="Z19" s="37">
        <v>2</v>
      </c>
      <c r="AA19" s="37">
        <v>1</v>
      </c>
      <c r="AB19" s="37">
        <v>1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8001</v>
      </c>
      <c r="C22" s="120">
        <f t="shared" ref="C22:D22" si="14">+C23+C24+C25</f>
        <v>4799</v>
      </c>
      <c r="D22" s="120">
        <f t="shared" si="14"/>
        <v>3202</v>
      </c>
      <c r="E22" s="120"/>
      <c r="F22" s="120">
        <f>+F23+F24+F25</f>
        <v>1962</v>
      </c>
      <c r="G22" s="120">
        <f t="shared" ref="G22:H22" si="15">+G23+G24+G25</f>
        <v>1087</v>
      </c>
      <c r="H22" s="110">
        <f t="shared" si="15"/>
        <v>875</v>
      </c>
      <c r="I22" s="120"/>
      <c r="J22" s="120">
        <f>+J23+J24+J25</f>
        <v>1995</v>
      </c>
      <c r="K22" s="120">
        <f t="shared" ref="K22:L22" si="16">+K23+K24+K25</f>
        <v>1214</v>
      </c>
      <c r="L22" s="110">
        <f t="shared" si="16"/>
        <v>781</v>
      </c>
      <c r="M22" s="120"/>
      <c r="N22" s="120">
        <f>+N23+N24+N25</f>
        <v>1327</v>
      </c>
      <c r="O22" s="110">
        <f t="shared" ref="O22:P22" si="17">+O23+O24+O25</f>
        <v>805</v>
      </c>
      <c r="P22" s="110">
        <f t="shared" si="17"/>
        <v>522</v>
      </c>
      <c r="Q22" s="120"/>
      <c r="R22" s="120">
        <f>+R23+R24+R25</f>
        <v>1435</v>
      </c>
      <c r="S22" s="110">
        <f t="shared" ref="S22:T22" si="18">+S23+S24+S25</f>
        <v>867</v>
      </c>
      <c r="T22" s="110">
        <f t="shared" si="18"/>
        <v>568</v>
      </c>
      <c r="U22" s="120"/>
      <c r="V22" s="120">
        <f>+V23+V24+V25</f>
        <v>1034</v>
      </c>
      <c r="W22" s="110">
        <f t="shared" ref="W22:X22" si="19">+W23+W24+W25</f>
        <v>662</v>
      </c>
      <c r="X22" s="110">
        <f t="shared" si="19"/>
        <v>372</v>
      </c>
      <c r="Y22" s="120"/>
      <c r="Z22" s="110">
        <f>+Z23+Z24+Z25</f>
        <v>248</v>
      </c>
      <c r="AA22" s="110">
        <f t="shared" ref="AA22:AB22" si="20">+AA23+AA24+AA25</f>
        <v>164</v>
      </c>
      <c r="AB22" s="110">
        <f t="shared" si="20"/>
        <v>84</v>
      </c>
    </row>
    <row r="23" spans="1:28" ht="15" customHeight="1" x14ac:dyDescent="0.25">
      <c r="A23" s="68" t="s">
        <v>41</v>
      </c>
      <c r="B23" s="121">
        <v>8001</v>
      </c>
      <c r="C23" s="121">
        <v>4799</v>
      </c>
      <c r="D23" s="121">
        <v>3202</v>
      </c>
      <c r="E23" s="121"/>
      <c r="F23" s="121">
        <v>1962</v>
      </c>
      <c r="G23" s="121">
        <v>1087</v>
      </c>
      <c r="H23" s="37">
        <v>875</v>
      </c>
      <c r="I23" s="121"/>
      <c r="J23" s="121">
        <v>1995</v>
      </c>
      <c r="K23" s="121">
        <v>1214</v>
      </c>
      <c r="L23" s="37">
        <v>781</v>
      </c>
      <c r="M23" s="121"/>
      <c r="N23" s="121">
        <v>1327</v>
      </c>
      <c r="O23" s="37">
        <v>805</v>
      </c>
      <c r="P23" s="37">
        <v>522</v>
      </c>
      <c r="Q23" s="121"/>
      <c r="R23" s="121">
        <v>1435</v>
      </c>
      <c r="S23" s="37">
        <v>867</v>
      </c>
      <c r="T23" s="37">
        <v>568</v>
      </c>
      <c r="U23" s="121"/>
      <c r="V23" s="121">
        <v>1034</v>
      </c>
      <c r="W23" s="37">
        <v>662</v>
      </c>
      <c r="X23" s="37">
        <v>372</v>
      </c>
      <c r="Y23" s="121"/>
      <c r="Z23" s="37">
        <v>248</v>
      </c>
      <c r="AA23" s="37">
        <v>164</v>
      </c>
      <c r="AB23" s="37">
        <v>84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+B10/'C59'!B9*100</f>
        <v>21.8406873452745</v>
      </c>
      <c r="C29" s="115">
        <f>+C10/'C59'!C9*100</f>
        <v>25.089202606267452</v>
      </c>
      <c r="D29" s="115">
        <f>+D10/'C59'!D9*100</f>
        <v>18.583898749927094</v>
      </c>
      <c r="E29" s="115"/>
      <c r="F29" s="115">
        <f>+F10/'C59'!F9*100</f>
        <v>27.21574664614031</v>
      </c>
      <c r="G29" s="115">
        <f>+G10/'C59'!G9*100</f>
        <v>29.356813057017071</v>
      </c>
      <c r="H29" s="115">
        <f>+H10/'C59'!H9*100</f>
        <v>24.969014084507045</v>
      </c>
      <c r="I29" s="115"/>
      <c r="J29" s="115">
        <f>+J10/'C59'!J9*100</f>
        <v>28.478201261310666</v>
      </c>
      <c r="K29" s="115">
        <f>+K10/'C59'!K9*100</f>
        <v>32.100876255610174</v>
      </c>
      <c r="L29" s="115">
        <f>+L10/'C59'!L9*100</f>
        <v>24.65923172242875</v>
      </c>
      <c r="M29" s="115"/>
      <c r="N29" s="115">
        <f>+N10/'C59'!N9*100</f>
        <v>20.112601820795401</v>
      </c>
      <c r="O29" s="115">
        <f>+O10/'C59'!O9*100</f>
        <v>23.634651600753294</v>
      </c>
      <c r="P29" s="115">
        <f>+P10/'C59'!P9*100</f>
        <v>16.463414634146343</v>
      </c>
      <c r="Q29" s="115"/>
      <c r="R29" s="115">
        <f>+R10/'C59'!R9*100</f>
        <v>24.439166006861967</v>
      </c>
      <c r="S29" s="115">
        <f>+S10/'C59'!S9*100</f>
        <v>28.122998078155032</v>
      </c>
      <c r="T29" s="115">
        <f>+T10/'C59'!T9*100</f>
        <v>20.837248146988202</v>
      </c>
      <c r="U29" s="115"/>
      <c r="V29" s="115">
        <f>+V10/'C59'!V9*100</f>
        <v>21.353781719635379</v>
      </c>
      <c r="W29" s="115">
        <f>+W10/'C59'!W9*100</f>
        <v>25.25366403607666</v>
      </c>
      <c r="X29" s="115">
        <f>+X10/'C59'!X9*100</f>
        <v>17.581485520416816</v>
      </c>
      <c r="Y29" s="115"/>
      <c r="Z29" s="115">
        <f>+Z10/'C59'!Z9*100</f>
        <v>6.1135668140088404</v>
      </c>
      <c r="AA29" s="115">
        <f>+AA10/'C59'!AA9*100</f>
        <v>7.6857629041406694</v>
      </c>
      <c r="AB29" s="115">
        <f>+AB10/'C59'!AB9*100</f>
        <v>4.6648373186985497</v>
      </c>
    </row>
    <row r="30" spans="1:28" ht="15" customHeight="1" x14ac:dyDescent="0.25">
      <c r="A30" s="53" t="s">
        <v>41</v>
      </c>
      <c r="B30" s="116">
        <f>+B11/'C59'!B10*100</f>
        <v>22.333905123035098</v>
      </c>
      <c r="C30" s="116">
        <f>+C11/'C59'!C10*100</f>
        <v>25.741495500585128</v>
      </c>
      <c r="D30" s="116">
        <f>+D11/'C59'!D10*100</f>
        <v>18.964588528678306</v>
      </c>
      <c r="E30" s="116"/>
      <c r="F30" s="116">
        <f>+F11/'C59'!F10*100</f>
        <v>27.727298380269765</v>
      </c>
      <c r="G30" s="116">
        <f>+G11/'C59'!G10*100</f>
        <v>29.955654101995567</v>
      </c>
      <c r="H30" s="116">
        <f>+H11/'C59'!H10*100</f>
        <v>25.416714564892516</v>
      </c>
      <c r="I30" s="116"/>
      <c r="J30" s="116">
        <f>+J11/'C59'!J10*100</f>
        <v>28.934808243023191</v>
      </c>
      <c r="K30" s="116">
        <f>+K11/'C59'!K10*100</f>
        <v>32.797356828193827</v>
      </c>
      <c r="L30" s="116">
        <f>+L11/'C59'!L10*100</f>
        <v>24.916943521594686</v>
      </c>
      <c r="M30" s="116"/>
      <c r="N30" s="116">
        <f>+N11/'C59'!N10*100</f>
        <v>20.513136036424047</v>
      </c>
      <c r="O30" s="116">
        <f>+O11/'C59'!O10*100</f>
        <v>24.259417286358651</v>
      </c>
      <c r="P30" s="116">
        <f>+P11/'C59'!P10*100</f>
        <v>16.695652173913047</v>
      </c>
      <c r="Q30" s="116"/>
      <c r="R30" s="116">
        <f>+R11/'C59'!R10*100</f>
        <v>24.986244084956532</v>
      </c>
      <c r="S30" s="116">
        <f>+S11/'C59'!S10*100</f>
        <v>28.731510533393095</v>
      </c>
      <c r="T30" s="116">
        <f>+T11/'C59'!T10*100</f>
        <v>21.372972972972974</v>
      </c>
      <c r="U30" s="116"/>
      <c r="V30" s="116">
        <f>+V11/'C59'!V10*100</f>
        <v>21.951063284652829</v>
      </c>
      <c r="W30" s="116">
        <f>+W11/'C59'!W10*100</f>
        <v>26.074385596004728</v>
      </c>
      <c r="X30" s="116">
        <f>+X11/'C59'!X10*100</f>
        <v>18.030738473072596</v>
      </c>
      <c r="Y30" s="116"/>
      <c r="Z30" s="116">
        <f>+Z11/'C59'!Z10*100</f>
        <v>6.3456090651558075</v>
      </c>
      <c r="AA30" s="116">
        <f>+AA11/'C59'!AA10*100</f>
        <v>8.0285459411239959</v>
      </c>
      <c r="AB30" s="116">
        <f>+AB11/'C59'!AB10*100</f>
        <v>4.8147146334866111</v>
      </c>
    </row>
    <row r="31" spans="1:28" ht="15" customHeight="1" x14ac:dyDescent="0.25">
      <c r="A31" s="53" t="s">
        <v>42</v>
      </c>
      <c r="B31" s="116">
        <f>+B12/'C59'!B11*100</f>
        <v>1.73053152039555</v>
      </c>
      <c r="C31" s="116">
        <f>+C12/'C59'!C11*100</f>
        <v>2.1505376344086025</v>
      </c>
      <c r="D31" s="116">
        <f>+D12/'C59'!D11*100</f>
        <v>1.1627906976744187</v>
      </c>
      <c r="E31" s="116"/>
      <c r="F31" s="116">
        <f>+F12/'C59'!F11*100</f>
        <v>2.5806451612903225</v>
      </c>
      <c r="G31" s="116">
        <f>+G12/'C59'!G11*100</f>
        <v>4.3010752688172049</v>
      </c>
      <c r="H31" s="116">
        <f>+H12/'C59'!H11*100</f>
        <v>0</v>
      </c>
      <c r="I31" s="116"/>
      <c r="J31" s="116">
        <f>+J12/'C59'!J11*100</f>
        <v>3.3613445378151261</v>
      </c>
      <c r="K31" s="116">
        <f>+K12/'C59'!K11*100</f>
        <v>1.6666666666666667</v>
      </c>
      <c r="L31" s="116">
        <f>+L12/'C59'!L11*100</f>
        <v>5.0847457627118651</v>
      </c>
      <c r="M31" s="116"/>
      <c r="N31" s="116">
        <f>+N12/'C59'!N11*100</f>
        <v>0</v>
      </c>
      <c r="O31" s="116">
        <f>+O12/'C59'!O11*100</f>
        <v>0</v>
      </c>
      <c r="P31" s="116">
        <f>+P12/'C59'!P11*100</f>
        <v>0</v>
      </c>
      <c r="Q31" s="116"/>
      <c r="R31" s="116">
        <f>+R12/'C59'!R11*100</f>
        <v>1.3888888888888888</v>
      </c>
      <c r="S31" s="116">
        <f>+S12/'C59'!S11*100</f>
        <v>2.6315789473684208</v>
      </c>
      <c r="T31" s="116">
        <f>+T12/'C59'!T11*100</f>
        <v>0</v>
      </c>
      <c r="U31" s="116"/>
      <c r="V31" s="116">
        <f>+V12/'C59'!V11*100</f>
        <v>2.7777777777777777</v>
      </c>
      <c r="W31" s="116">
        <f>+W12/'C59'!W11*100</f>
        <v>3.125</v>
      </c>
      <c r="X31" s="116">
        <f>+X12/'C59'!X11*100</f>
        <v>2.2727272727272729</v>
      </c>
      <c r="Y31" s="116"/>
      <c r="Z31" s="116">
        <f>+Z12/'C59'!Z11*100</f>
        <v>0.75757575757575757</v>
      </c>
      <c r="AA31" s="116">
        <f>+AA12/'C59'!AA11*100</f>
        <v>1.2345679012345678</v>
      </c>
      <c r="AB31" s="116">
        <f>+AB12/'C59'!AB11*100</f>
        <v>0</v>
      </c>
    </row>
    <row r="32" spans="1:28" ht="15" customHeight="1" x14ac:dyDescent="0.25">
      <c r="A32" s="53" t="s">
        <v>194</v>
      </c>
      <c r="B32" s="116">
        <f>+B13/'C59'!B12*100</f>
        <v>8.7285771223595052</v>
      </c>
      <c r="C32" s="116">
        <f>+C13/'C59'!C12*100</f>
        <v>11.031797534068787</v>
      </c>
      <c r="D32" s="116">
        <f>+D13/'C59'!D12*100</f>
        <v>5.0619834710743801</v>
      </c>
      <c r="E32" s="116"/>
      <c r="F32" s="116">
        <f>+F13/'C59'!F12*100</f>
        <v>10.509554140127388</v>
      </c>
      <c r="G32" s="116">
        <f>+G13/'C59'!G12*100</f>
        <v>14.000000000000002</v>
      </c>
      <c r="H32" s="116">
        <f>+H13/'C59'!H12*100</f>
        <v>4.3859649122807012</v>
      </c>
      <c r="I32" s="116"/>
      <c r="J32" s="116">
        <f>+J13/'C59'!J12*100</f>
        <v>11.726384364820847</v>
      </c>
      <c r="K32" s="116">
        <f>+K13/'C59'!K12*100</f>
        <v>11.467889908256881</v>
      </c>
      <c r="L32" s="116">
        <f>+L13/'C59'!L12*100</f>
        <v>12.359550561797752</v>
      </c>
      <c r="M32" s="116"/>
      <c r="N32" s="116">
        <f>+N13/'C59'!N12*100</f>
        <v>8.2191780821917799</v>
      </c>
      <c r="O32" s="116">
        <f>+O13/'C59'!O12*100</f>
        <v>8.9108910891089099</v>
      </c>
      <c r="P32" s="116">
        <f>+P13/'C59'!P12*100</f>
        <v>6.666666666666667</v>
      </c>
      <c r="Q32" s="116"/>
      <c r="R32" s="116">
        <f>+R13/'C59'!R12*100</f>
        <v>13.875598086124402</v>
      </c>
      <c r="S32" s="116">
        <f>+S13/'C59'!S12*100</f>
        <v>18.579234972677597</v>
      </c>
      <c r="T32" s="116">
        <f>+T13/'C59'!T12*100</f>
        <v>7.2796934865900385</v>
      </c>
      <c r="U32" s="116"/>
      <c r="V32" s="116">
        <f>+V13/'C59'!V12*100</f>
        <v>7.170542635658915</v>
      </c>
      <c r="W32" s="116">
        <f>+W13/'C59'!W12*100</f>
        <v>9.67741935483871</v>
      </c>
      <c r="X32" s="116">
        <f>+X13/'C59'!X12*100</f>
        <v>3.3980582524271843</v>
      </c>
      <c r="Y32" s="116"/>
      <c r="Z32" s="99">
        <f>+Z13/'C59'!Z12*100</f>
        <v>0.44150110375275936</v>
      </c>
      <c r="AA32" s="99">
        <f>+AA13/'C59'!AA12*100</f>
        <v>0.40816326530612246</v>
      </c>
      <c r="AB32" s="99">
        <f>+AB13/'C59'!AB12*100</f>
        <v>0.48076923076923078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+B16/'C59'!B15*100</f>
        <v>21.016310257339615</v>
      </c>
      <c r="C35" s="115">
        <f>+C16/'C59'!C15*100</f>
        <v>23.767667328583109</v>
      </c>
      <c r="D35" s="115">
        <f>+D16/'C59'!D15*100</f>
        <v>18.303532866891249</v>
      </c>
      <c r="E35" s="115"/>
      <c r="F35" s="115">
        <f>+F16/'C59'!F15*100</f>
        <v>26.843949330698052</v>
      </c>
      <c r="G35" s="115">
        <f>+G16/'C59'!G15*100</f>
        <v>28.723404255319153</v>
      </c>
      <c r="H35" s="115">
        <f>+H16/'C59'!H15*100</f>
        <v>24.847137298499167</v>
      </c>
      <c r="I35" s="115"/>
      <c r="J35" s="115">
        <f>+J16/'C59'!J15*100</f>
        <v>28.363636363636363</v>
      </c>
      <c r="K35" s="115">
        <f>+K16/'C59'!K15*100</f>
        <v>31.011781011781014</v>
      </c>
      <c r="L35" s="115">
        <f>+L16/'C59'!L15*100</f>
        <v>25.586043976013084</v>
      </c>
      <c r="M35" s="115"/>
      <c r="N35" s="115">
        <f>+N16/'C59'!N15*100</f>
        <v>19.394576012223073</v>
      </c>
      <c r="O35" s="115">
        <f>+O16/'C59'!O15*100</f>
        <v>22.423112767940353</v>
      </c>
      <c r="P35" s="115">
        <f>+P16/'C59'!P15*100</f>
        <v>16.213040924221655</v>
      </c>
      <c r="Q35" s="115"/>
      <c r="R35" s="115">
        <f>+R16/'C59'!R15*100</f>
        <v>23.728184181210548</v>
      </c>
      <c r="S35" s="115">
        <f>+S16/'C59'!S15*100</f>
        <v>27.005960568546538</v>
      </c>
      <c r="T35" s="115">
        <f>+T16/'C59'!T15*100</f>
        <v>20.629875758451316</v>
      </c>
      <c r="U35" s="115"/>
      <c r="V35" s="115">
        <f>+V16/'C59'!V15*100</f>
        <v>20.561142567396264</v>
      </c>
      <c r="W35" s="115">
        <f>+W16/'C59'!W15*100</f>
        <v>23.539638386648125</v>
      </c>
      <c r="X35" s="115">
        <f>+X16/'C59'!X15*100</f>
        <v>17.743792139450747</v>
      </c>
      <c r="Y35" s="115"/>
      <c r="Z35" s="115">
        <f>+Z16/'C59'!Z15*100</f>
        <v>6.0283359570330584</v>
      </c>
      <c r="AA35" s="115">
        <f>+AA16/'C59'!AA15*100</f>
        <v>7.4438755415517921</v>
      </c>
      <c r="AB35" s="115">
        <f>+AB16/'C59'!AB15*100</f>
        <v>4.7718930256948084</v>
      </c>
    </row>
    <row r="36" spans="1:28" ht="15" customHeight="1" x14ac:dyDescent="0.25">
      <c r="A36" s="53" t="s">
        <v>41</v>
      </c>
      <c r="B36" s="116">
        <f>+B17/'C59'!B16*100</f>
        <v>21.723502444522293</v>
      </c>
      <c r="C36" s="116">
        <f>+C17/'C59'!C16*100</f>
        <v>24.688256095291273</v>
      </c>
      <c r="D36" s="116">
        <f>+D17/'C59'!D16*100</f>
        <v>18.863520751668215</v>
      </c>
      <c r="E36" s="114"/>
      <c r="F36" s="116">
        <f>+F17/'C59'!F16*100</f>
        <v>27.677734008628775</v>
      </c>
      <c r="G36" s="116">
        <f>+G17/'C59'!G16*100</f>
        <v>29.682043741959198</v>
      </c>
      <c r="H36" s="116">
        <f>+H17/'C59'!H16*100</f>
        <v>25.588967630722081</v>
      </c>
      <c r="I36" s="114"/>
      <c r="J36" s="116">
        <f>+J17/'C59'!J16*100</f>
        <v>29.108673610471008</v>
      </c>
      <c r="K36" s="116">
        <f>+K17/'C59'!K16*100</f>
        <v>32.107753913360028</v>
      </c>
      <c r="L36" s="116">
        <f>+L17/'C59'!L16*100</f>
        <v>26.031746031746035</v>
      </c>
      <c r="M36" s="114"/>
      <c r="N36" s="116">
        <f>+N17/'C59'!N16*100</f>
        <v>20.01196530062818</v>
      </c>
      <c r="O36" s="116">
        <f>+O17/'C59'!O16*100</f>
        <v>23.363564668769715</v>
      </c>
      <c r="P36" s="116">
        <f>+P17/'C59'!P16*100</f>
        <v>16.582610449868874</v>
      </c>
      <c r="Q36" s="114"/>
      <c r="R36" s="116">
        <f>+R17/'C59'!R16*100</f>
        <v>24.468252717819443</v>
      </c>
      <c r="S36" s="116">
        <f>+S17/'C59'!S16*100</f>
        <v>27.815112276675958</v>
      </c>
      <c r="T36" s="116">
        <f>+T17/'C59'!T16*100</f>
        <v>21.371151220991962</v>
      </c>
      <c r="U36" s="114"/>
      <c r="V36" s="116">
        <f>+V17/'C59'!V16*100</f>
        <v>21.348916049602998</v>
      </c>
      <c r="W36" s="116">
        <f>+W17/'C59'!W16*100</f>
        <v>24.581628858311642</v>
      </c>
      <c r="X36" s="116">
        <f>+X17/'C59'!X16*100</f>
        <v>18.367346938775512</v>
      </c>
      <c r="Y36" s="114"/>
      <c r="Z36" s="116">
        <f>+Z17/'C59'!Z16*100</f>
        <v>6.3442334051302129</v>
      </c>
      <c r="AA36" s="116">
        <f>+AA17/'C59'!AA16*100</f>
        <v>7.9124579124579126</v>
      </c>
      <c r="AB36" s="116">
        <f>+AB17/'C59'!AB16*100</f>
        <v>4.979860856829001</v>
      </c>
    </row>
    <row r="37" spans="1:28" ht="15" customHeight="1" x14ac:dyDescent="0.25">
      <c r="A37" s="53" t="s">
        <v>42</v>
      </c>
      <c r="B37" s="116">
        <f>+B18/'C59'!B17*100</f>
        <v>1.73053152039555</v>
      </c>
      <c r="C37" s="116">
        <f>+C18/'C59'!C17*100</f>
        <v>2.1505376344086025</v>
      </c>
      <c r="D37" s="116">
        <f>+D18/'C59'!D17*100</f>
        <v>1.1627906976744187</v>
      </c>
      <c r="E37" s="114"/>
      <c r="F37" s="116">
        <f>+F18/'C59'!F17*100</f>
        <v>2.5806451612903225</v>
      </c>
      <c r="G37" s="116">
        <f>+G18/'C59'!G17*100</f>
        <v>4.3010752688172049</v>
      </c>
      <c r="H37" s="116">
        <f>+H18/'C59'!H17*100</f>
        <v>0</v>
      </c>
      <c r="I37" s="114"/>
      <c r="J37" s="116">
        <f>+J18/'C59'!J17*100</f>
        <v>3.3613445378151261</v>
      </c>
      <c r="K37" s="116">
        <f>+K18/'C59'!K17*100</f>
        <v>1.6666666666666667</v>
      </c>
      <c r="L37" s="116">
        <f>+L18/'C59'!L17*100</f>
        <v>5.0847457627118651</v>
      </c>
      <c r="M37" s="114"/>
      <c r="N37" s="116">
        <f>+N18/'C59'!N17*100</f>
        <v>0</v>
      </c>
      <c r="O37" s="116">
        <f>+O18/'C59'!O17*100</f>
        <v>0</v>
      </c>
      <c r="P37" s="116">
        <f>+P18/'C59'!P17*100</f>
        <v>0</v>
      </c>
      <c r="Q37" s="114"/>
      <c r="R37" s="116">
        <f>+R18/'C59'!R17*100</f>
        <v>1.3888888888888888</v>
      </c>
      <c r="S37" s="116">
        <f>+S18/'C59'!S17*100</f>
        <v>2.6315789473684208</v>
      </c>
      <c r="T37" s="116">
        <f>+T18/'C59'!T17*100</f>
        <v>0</v>
      </c>
      <c r="U37" s="114"/>
      <c r="V37" s="116">
        <f>+V18/'C59'!V17*100</f>
        <v>2.7777777777777777</v>
      </c>
      <c r="W37" s="116">
        <f>+W18/'C59'!W17*100</f>
        <v>3.125</v>
      </c>
      <c r="X37" s="116">
        <f>+X18/'C59'!X17*100</f>
        <v>2.2727272727272729</v>
      </c>
      <c r="Y37" s="114"/>
      <c r="Z37" s="116">
        <f>+Z18/'C59'!Z17*100</f>
        <v>0.75757575757575757</v>
      </c>
      <c r="AA37" s="116">
        <f>+AA18/'C59'!AA17*100</f>
        <v>1.2345679012345678</v>
      </c>
      <c r="AB37" s="116">
        <f>+AB18/'C59'!AB17*100</f>
        <v>0</v>
      </c>
    </row>
    <row r="38" spans="1:28" ht="15" customHeight="1" x14ac:dyDescent="0.25">
      <c r="A38" s="53" t="s">
        <v>194</v>
      </c>
      <c r="B38" s="116">
        <f>+B19/'C59'!B18*100</f>
        <v>8.7285771223595052</v>
      </c>
      <c r="C38" s="116">
        <f>+C19/'C59'!C18*100</f>
        <v>11.031797534068787</v>
      </c>
      <c r="D38" s="116">
        <f>+D19/'C59'!D18*100</f>
        <v>5.0619834710743801</v>
      </c>
      <c r="E38" s="114"/>
      <c r="F38" s="116">
        <f>+F19/'C59'!F18*100</f>
        <v>10.509554140127388</v>
      </c>
      <c r="G38" s="116">
        <f>+G19/'C59'!G18*100</f>
        <v>14.000000000000002</v>
      </c>
      <c r="H38" s="116">
        <f>+H19/'C59'!H18*100</f>
        <v>4.3859649122807012</v>
      </c>
      <c r="I38" s="114"/>
      <c r="J38" s="116">
        <f>+J19/'C59'!J18*100</f>
        <v>11.726384364820847</v>
      </c>
      <c r="K38" s="116">
        <f>+K19/'C59'!K18*100</f>
        <v>11.467889908256881</v>
      </c>
      <c r="L38" s="116">
        <f>+L19/'C59'!L18*100</f>
        <v>12.359550561797752</v>
      </c>
      <c r="M38" s="114"/>
      <c r="N38" s="116">
        <f>+N19/'C59'!N18*100</f>
        <v>8.2191780821917799</v>
      </c>
      <c r="O38" s="116">
        <f>+O19/'C59'!O18*100</f>
        <v>8.9108910891089099</v>
      </c>
      <c r="P38" s="116">
        <f>+P19/'C59'!P18*100</f>
        <v>6.666666666666667</v>
      </c>
      <c r="Q38" s="114"/>
      <c r="R38" s="116">
        <f>+R19/'C59'!R18*100</f>
        <v>13.875598086124402</v>
      </c>
      <c r="S38" s="116">
        <f>+S19/'C59'!S18*100</f>
        <v>18.579234972677597</v>
      </c>
      <c r="T38" s="116">
        <f>+T19/'C59'!T18*100</f>
        <v>7.2796934865900385</v>
      </c>
      <c r="U38" s="114"/>
      <c r="V38" s="116">
        <f>+V19/'C59'!V18*100</f>
        <v>7.170542635658915</v>
      </c>
      <c r="W38" s="116">
        <f>+W19/'C59'!W18*100</f>
        <v>9.67741935483871</v>
      </c>
      <c r="X38" s="116">
        <f>+X19/'C59'!X18*100</f>
        <v>3.3980582524271843</v>
      </c>
      <c r="Y38" s="114"/>
      <c r="Z38" s="99">
        <f>+Z19/'C59'!Z18*100</f>
        <v>0.44150110375275936</v>
      </c>
      <c r="AA38" s="99">
        <f>+AA19/'C59'!AA18*100</f>
        <v>0.40816326530612246</v>
      </c>
      <c r="AB38" s="99">
        <f>+AB19/'C59'!AB18*100</f>
        <v>0.48076923076923078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+B22/'C59'!B21*100</f>
        <v>23.511607405230677</v>
      </c>
      <c r="C41" s="115">
        <f>+C22/'C59'!C21*100</f>
        <v>27.701454629415839</v>
      </c>
      <c r="D41" s="115">
        <f>+D22/'C59'!D21*100</f>
        <v>19.166766431222314</v>
      </c>
      <c r="E41" s="115"/>
      <c r="F41" s="115">
        <f>+F22/'C59'!F21*100</f>
        <v>27.802182230409521</v>
      </c>
      <c r="G41" s="115">
        <f>+G22/'C59'!G21*100</f>
        <v>30.371612182173791</v>
      </c>
      <c r="H41" s="115">
        <f>+H22/'C59'!H21*100</f>
        <v>25.15813686026452</v>
      </c>
      <c r="I41" s="115"/>
      <c r="J41" s="115">
        <f>+J22/'C59'!J21*100</f>
        <v>28.663793103448278</v>
      </c>
      <c r="K41" s="115">
        <f>+K22/'C59'!K21*100</f>
        <v>33.85387618516453</v>
      </c>
      <c r="L41" s="115">
        <f>+L22/'C59'!L21*100</f>
        <v>23.147599288678126</v>
      </c>
      <c r="M41" s="115"/>
      <c r="N41" s="115">
        <f>+N22/'C59'!N21*100</f>
        <v>21.320694087403599</v>
      </c>
      <c r="O41" s="115">
        <f>+O22/'C59'!O21*100</f>
        <v>25.710635579687001</v>
      </c>
      <c r="P41" s="115">
        <f>+P22/'C59'!P21*100</f>
        <v>16.876818622696412</v>
      </c>
      <c r="Q41" s="115"/>
      <c r="R41" s="115">
        <f>+R22/'C59'!R21*100</f>
        <v>26.186131386861316</v>
      </c>
      <c r="S41" s="115">
        <f>+S22/'C59'!S21*100</f>
        <v>30.712008501594052</v>
      </c>
      <c r="T41" s="115">
        <f>+T22/'C59'!T21*100</f>
        <v>21.377493413624389</v>
      </c>
      <c r="U41" s="115"/>
      <c r="V41" s="115">
        <f>+V22/'C59'!V21*100</f>
        <v>23.483988189870541</v>
      </c>
      <c r="W41" s="115">
        <f>+W22/'C59'!W21*100</f>
        <v>29.672792469744508</v>
      </c>
      <c r="X41" s="115">
        <f>+X22/'C59'!X21*100</f>
        <v>17.127071823204421</v>
      </c>
      <c r="Y41" s="115"/>
      <c r="Z41" s="115">
        <f>+Z22/'C59'!Z21*100</f>
        <v>6.3492063492063489</v>
      </c>
      <c r="AA41" s="115">
        <f>+AA22/'C59'!AA21*100</f>
        <v>8.3080040526849039</v>
      </c>
      <c r="AB41" s="115">
        <f>+AB22/'C59'!AB21*100</f>
        <v>4.3478260869565215</v>
      </c>
    </row>
    <row r="42" spans="1:28" ht="15" customHeight="1" x14ac:dyDescent="0.25">
      <c r="A42" s="53" t="s">
        <v>41</v>
      </c>
      <c r="B42" s="116">
        <f>+B23/'C59'!B22*100</f>
        <v>23.511607405230677</v>
      </c>
      <c r="C42" s="116">
        <f>+C23/'C59'!C22*100</f>
        <v>27.701454629415839</v>
      </c>
      <c r="D42" s="116">
        <f>+D23/'C59'!D22*100</f>
        <v>19.166766431222314</v>
      </c>
      <c r="E42" s="114"/>
      <c r="F42" s="116">
        <f>+F23/'C59'!F22*100</f>
        <v>27.802182230409521</v>
      </c>
      <c r="G42" s="116">
        <f>+G23/'C59'!G22*100</f>
        <v>30.371612182173791</v>
      </c>
      <c r="H42" s="116">
        <f>+H23/'C59'!H22*100</f>
        <v>25.15813686026452</v>
      </c>
      <c r="I42" s="114"/>
      <c r="J42" s="116">
        <f>+J23/'C59'!J22*100</f>
        <v>28.663793103448278</v>
      </c>
      <c r="K42" s="116">
        <f>+K23/'C59'!K22*100</f>
        <v>33.85387618516453</v>
      </c>
      <c r="L42" s="116">
        <f>+L23/'C59'!L22*100</f>
        <v>23.147599288678126</v>
      </c>
      <c r="M42" s="114"/>
      <c r="N42" s="116">
        <f>+N23/'C59'!N22*100</f>
        <v>21.320694087403599</v>
      </c>
      <c r="O42" s="116">
        <f>+O23/'C59'!O22*100</f>
        <v>25.710635579687001</v>
      </c>
      <c r="P42" s="116">
        <f>+P23/'C59'!P22*100</f>
        <v>16.876818622696412</v>
      </c>
      <c r="Q42" s="114"/>
      <c r="R42" s="116">
        <f>+R23/'C59'!R22*100</f>
        <v>26.186131386861316</v>
      </c>
      <c r="S42" s="116">
        <f>+S23/'C59'!S22*100</f>
        <v>30.712008501594052</v>
      </c>
      <c r="T42" s="116">
        <f>+T23/'C59'!T22*100</f>
        <v>21.377493413624389</v>
      </c>
      <c r="U42" s="114"/>
      <c r="V42" s="116">
        <f>+V23/'C59'!V22*100</f>
        <v>23.483988189870541</v>
      </c>
      <c r="W42" s="116">
        <f>+W23/'C59'!W22*100</f>
        <v>29.672792469744508</v>
      </c>
      <c r="X42" s="116">
        <f>+X23/'C59'!X22*100</f>
        <v>17.127071823204421</v>
      </c>
      <c r="Y42" s="114"/>
      <c r="Z42" s="99">
        <f>+Z23/'C59'!Z22*100</f>
        <v>6.3492063492063489</v>
      </c>
      <c r="AA42" s="99">
        <f>+AA23/'C59'!AA22*100</f>
        <v>8.3080040526849039</v>
      </c>
      <c r="AB42" s="99">
        <f>+AB23/'C59'!AB22*100</f>
        <v>4.3478260869565215</v>
      </c>
    </row>
    <row r="43" spans="1:28" ht="15" customHeight="1" x14ac:dyDescent="0.25">
      <c r="A43" s="53" t="s">
        <v>42</v>
      </c>
      <c r="B43" s="37">
        <v>0</v>
      </c>
      <c r="C43" s="37">
        <v>0</v>
      </c>
      <c r="D43" s="37">
        <v>0</v>
      </c>
      <c r="E43" s="37"/>
      <c r="F43" s="37">
        <v>0</v>
      </c>
      <c r="G43" s="37">
        <v>0</v>
      </c>
      <c r="H43" s="37">
        <v>0</v>
      </c>
      <c r="I43" s="37"/>
      <c r="J43" s="37">
        <v>0</v>
      </c>
      <c r="K43" s="37">
        <v>0</v>
      </c>
      <c r="L43" s="37">
        <v>0</v>
      </c>
      <c r="M43" s="37"/>
      <c r="N43" s="37">
        <v>0</v>
      </c>
      <c r="O43" s="37">
        <v>0</v>
      </c>
      <c r="P43" s="37">
        <v>0</v>
      </c>
      <c r="Q43" s="37"/>
      <c r="R43" s="37">
        <v>0</v>
      </c>
      <c r="S43" s="37">
        <v>0</v>
      </c>
      <c r="T43" s="37">
        <v>0</v>
      </c>
      <c r="U43" s="37"/>
      <c r="V43" s="37">
        <v>0</v>
      </c>
      <c r="W43" s="37">
        <v>0</v>
      </c>
      <c r="X43" s="37">
        <v>0</v>
      </c>
      <c r="Y43" s="37"/>
      <c r="Z43" s="37">
        <v>0</v>
      </c>
      <c r="AA43" s="37">
        <v>0</v>
      </c>
      <c r="AB43" s="37">
        <v>0</v>
      </c>
    </row>
    <row r="44" spans="1:28" ht="15" customHeight="1" thickBot="1" x14ac:dyDescent="0.3">
      <c r="A44" s="49" t="s">
        <v>194</v>
      </c>
      <c r="B44" s="118">
        <v>0</v>
      </c>
      <c r="C44" s="118">
        <v>0</v>
      </c>
      <c r="D44" s="118">
        <v>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>
        <v>0</v>
      </c>
      <c r="S44" s="118">
        <v>0</v>
      </c>
      <c r="T44" s="118">
        <v>0</v>
      </c>
      <c r="U44" s="102"/>
      <c r="V44" s="118">
        <v>0</v>
      </c>
      <c r="W44" s="118">
        <v>0</v>
      </c>
      <c r="X44" s="118">
        <v>0</v>
      </c>
      <c r="Y44" s="102"/>
      <c r="Z44" s="118">
        <v>0</v>
      </c>
      <c r="AA44" s="118">
        <v>0</v>
      </c>
      <c r="AB44" s="118">
        <v>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C2:AD3"/>
    <mergeCell ref="V6:X6"/>
    <mergeCell ref="Z6:AB6"/>
    <mergeCell ref="A8:AB8"/>
    <mergeCell ref="A27:AB27"/>
    <mergeCell ref="A6:A7"/>
    <mergeCell ref="B6:D6"/>
    <mergeCell ref="F6:H6"/>
    <mergeCell ref="J6:L6"/>
    <mergeCell ref="N6:P6"/>
    <mergeCell ref="R6:T6"/>
    <mergeCell ref="A1:AB1"/>
    <mergeCell ref="A2:AB2"/>
    <mergeCell ref="A3:AB3"/>
    <mergeCell ref="A4:AB4"/>
    <mergeCell ref="A47:AB47"/>
    <mergeCell ref="A45:AB45"/>
    <mergeCell ref="A46:AB4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8" fitToHeight="3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232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256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103005</v>
      </c>
      <c r="C9" s="120">
        <f>+G9+K9+O9+S9+W9+AA9</f>
        <v>51568</v>
      </c>
      <c r="D9" s="120">
        <f>+H9+L9+P9+T9+X9+AB9</f>
        <v>51437</v>
      </c>
      <c r="E9" s="120"/>
      <c r="F9" s="120">
        <f>SUM(F11:F37)</f>
        <v>18188</v>
      </c>
      <c r="G9" s="120">
        <f>SUM(G11:G37)</f>
        <v>9313</v>
      </c>
      <c r="H9" s="120">
        <f>SUM(H11:H37)</f>
        <v>8875</v>
      </c>
      <c r="I9" s="120"/>
      <c r="J9" s="120">
        <f>SUM(J11:J37)</f>
        <v>18235</v>
      </c>
      <c r="K9" s="120">
        <f>SUM(K11:K37)</f>
        <v>9358</v>
      </c>
      <c r="L9" s="120">
        <f>SUM(L11:L37)</f>
        <v>8877</v>
      </c>
      <c r="M9" s="120"/>
      <c r="N9" s="120">
        <f>SUM(N11:N37)</f>
        <v>16696</v>
      </c>
      <c r="O9" s="120">
        <f>SUM(O11:O37)</f>
        <v>8496</v>
      </c>
      <c r="P9" s="120">
        <f>SUM(P11:P37)</f>
        <v>8200</v>
      </c>
      <c r="Q9" s="120"/>
      <c r="R9" s="120">
        <f>SUM(R11:R37)</f>
        <v>18945</v>
      </c>
      <c r="S9" s="120">
        <f>SUM(S11:S37)</f>
        <v>9366</v>
      </c>
      <c r="T9" s="120">
        <f>SUM(T11:T37)</f>
        <v>9579</v>
      </c>
      <c r="U9" s="120"/>
      <c r="V9" s="120">
        <f>SUM(V11:V37)</f>
        <v>16236</v>
      </c>
      <c r="W9" s="120">
        <f>SUM(W11:W37)</f>
        <v>7983</v>
      </c>
      <c r="X9" s="120">
        <f>SUM(X11:X37)</f>
        <v>8253</v>
      </c>
      <c r="Y9" s="120"/>
      <c r="Z9" s="110">
        <f>SUM(Z11:Z37)</f>
        <v>14705</v>
      </c>
      <c r="AA9" s="110">
        <f>SUM(AA11:AA37)</f>
        <v>7052</v>
      </c>
      <c r="AB9" s="110">
        <f>SUM(AB11:AB37)</f>
        <v>7653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121">
        <v>5287</v>
      </c>
      <c r="C11" s="121">
        <v>2647</v>
      </c>
      <c r="D11" s="121">
        <v>2640</v>
      </c>
      <c r="E11" s="121"/>
      <c r="F11" s="37">
        <v>745</v>
      </c>
      <c r="G11" s="37">
        <v>383</v>
      </c>
      <c r="H11" s="37">
        <v>362</v>
      </c>
      <c r="I11" s="37"/>
      <c r="J11" s="37">
        <v>780</v>
      </c>
      <c r="K11" s="37">
        <v>399</v>
      </c>
      <c r="L11" s="37">
        <v>381</v>
      </c>
      <c r="M11" s="37"/>
      <c r="N11" s="37">
        <v>820</v>
      </c>
      <c r="O11" s="37">
        <v>423</v>
      </c>
      <c r="P11" s="37">
        <v>397</v>
      </c>
      <c r="Q11" s="37"/>
      <c r="R11" s="37">
        <v>1023</v>
      </c>
      <c r="S11" s="37">
        <v>506</v>
      </c>
      <c r="T11" s="37">
        <v>517</v>
      </c>
      <c r="U11" s="37"/>
      <c r="V11" s="37">
        <v>1009</v>
      </c>
      <c r="W11" s="37">
        <v>505</v>
      </c>
      <c r="X11" s="37">
        <v>504</v>
      </c>
      <c r="Y11" s="37"/>
      <c r="Z11" s="37">
        <v>910</v>
      </c>
      <c r="AA11" s="37">
        <v>431</v>
      </c>
      <c r="AB11" s="37">
        <v>479</v>
      </c>
    </row>
    <row r="12" spans="1:32" ht="15.95" customHeight="1" x14ac:dyDescent="0.25">
      <c r="A12" s="53" t="s">
        <v>48</v>
      </c>
      <c r="B12" s="121">
        <v>3005</v>
      </c>
      <c r="C12" s="121">
        <v>1414</v>
      </c>
      <c r="D12" s="121">
        <v>1591</v>
      </c>
      <c r="E12" s="121"/>
      <c r="F12" s="37">
        <v>390</v>
      </c>
      <c r="G12" s="37">
        <v>197</v>
      </c>
      <c r="H12" s="37">
        <v>193</v>
      </c>
      <c r="I12" s="37"/>
      <c r="J12" s="37">
        <v>353</v>
      </c>
      <c r="K12" s="37">
        <v>165</v>
      </c>
      <c r="L12" s="37">
        <v>188</v>
      </c>
      <c r="M12" s="37"/>
      <c r="N12" s="37">
        <v>322</v>
      </c>
      <c r="O12" s="37">
        <v>169</v>
      </c>
      <c r="P12" s="37">
        <v>153</v>
      </c>
      <c r="Q12" s="37"/>
      <c r="R12" s="37">
        <v>691</v>
      </c>
      <c r="S12" s="37">
        <v>325</v>
      </c>
      <c r="T12" s="37">
        <v>366</v>
      </c>
      <c r="U12" s="37"/>
      <c r="V12" s="37">
        <v>628</v>
      </c>
      <c r="W12" s="37">
        <v>286</v>
      </c>
      <c r="X12" s="37">
        <v>342</v>
      </c>
      <c r="Y12" s="37"/>
      <c r="Z12" s="37">
        <v>621</v>
      </c>
      <c r="AA12" s="37">
        <v>272</v>
      </c>
      <c r="AB12" s="37">
        <v>349</v>
      </c>
    </row>
    <row r="13" spans="1:32" ht="15.95" customHeight="1" x14ac:dyDescent="0.25">
      <c r="A13" s="53" t="s">
        <v>49</v>
      </c>
      <c r="B13" s="121">
        <v>2017</v>
      </c>
      <c r="C13" s="37">
        <v>820</v>
      </c>
      <c r="D13" s="121">
        <v>1197</v>
      </c>
      <c r="E13" s="121"/>
      <c r="F13" s="37">
        <v>75</v>
      </c>
      <c r="G13" s="37">
        <v>41</v>
      </c>
      <c r="H13" s="37">
        <v>34</v>
      </c>
      <c r="I13" s="37"/>
      <c r="J13" s="37">
        <v>50</v>
      </c>
      <c r="K13" s="37">
        <v>26</v>
      </c>
      <c r="L13" s="37">
        <v>24</v>
      </c>
      <c r="M13" s="37"/>
      <c r="N13" s="37">
        <v>78</v>
      </c>
      <c r="O13" s="37">
        <v>35</v>
      </c>
      <c r="P13" s="37">
        <v>43</v>
      </c>
      <c r="Q13" s="37"/>
      <c r="R13" s="37">
        <v>687</v>
      </c>
      <c r="S13" s="37">
        <v>269</v>
      </c>
      <c r="T13" s="37">
        <v>418</v>
      </c>
      <c r="U13" s="37"/>
      <c r="V13" s="37">
        <v>573</v>
      </c>
      <c r="W13" s="37">
        <v>223</v>
      </c>
      <c r="X13" s="37">
        <v>350</v>
      </c>
      <c r="Y13" s="37"/>
      <c r="Z13" s="37">
        <v>554</v>
      </c>
      <c r="AA13" s="37">
        <v>226</v>
      </c>
      <c r="AB13" s="37">
        <v>328</v>
      </c>
    </row>
    <row r="14" spans="1:32" ht="15.95" customHeight="1" x14ac:dyDescent="0.25">
      <c r="A14" s="53" t="s">
        <v>50</v>
      </c>
      <c r="B14" s="121">
        <v>10407</v>
      </c>
      <c r="C14" s="121">
        <v>5076</v>
      </c>
      <c r="D14" s="121">
        <v>5331</v>
      </c>
      <c r="E14" s="121"/>
      <c r="F14" s="121">
        <v>1491</v>
      </c>
      <c r="G14" s="37">
        <v>757</v>
      </c>
      <c r="H14" s="37">
        <v>734</v>
      </c>
      <c r="I14" s="121"/>
      <c r="J14" s="121">
        <v>1579</v>
      </c>
      <c r="K14" s="37">
        <v>789</v>
      </c>
      <c r="L14" s="37">
        <v>790</v>
      </c>
      <c r="M14" s="121"/>
      <c r="N14" s="121">
        <v>1538</v>
      </c>
      <c r="O14" s="37">
        <v>797</v>
      </c>
      <c r="P14" s="37">
        <v>741</v>
      </c>
      <c r="Q14" s="121"/>
      <c r="R14" s="121">
        <v>1994</v>
      </c>
      <c r="S14" s="37">
        <v>942</v>
      </c>
      <c r="T14" s="37">
        <v>1052</v>
      </c>
      <c r="U14" s="121"/>
      <c r="V14" s="121">
        <v>2102</v>
      </c>
      <c r="W14" s="121">
        <v>1015</v>
      </c>
      <c r="X14" s="121">
        <v>1087</v>
      </c>
      <c r="Y14" s="121"/>
      <c r="Z14" s="37">
        <v>1703</v>
      </c>
      <c r="AA14" s="37">
        <v>776</v>
      </c>
      <c r="AB14" s="37">
        <v>927</v>
      </c>
    </row>
    <row r="15" spans="1:32" ht="15.95" customHeight="1" x14ac:dyDescent="0.25">
      <c r="A15" s="53" t="s">
        <v>51</v>
      </c>
      <c r="B15" s="121">
        <v>2443</v>
      </c>
      <c r="C15" s="121">
        <v>1293</v>
      </c>
      <c r="D15" s="121">
        <v>1150</v>
      </c>
      <c r="E15" s="121"/>
      <c r="F15" s="37">
        <v>446</v>
      </c>
      <c r="G15" s="37">
        <v>231</v>
      </c>
      <c r="H15" s="37">
        <v>215</v>
      </c>
      <c r="I15" s="121"/>
      <c r="J15" s="37">
        <v>408</v>
      </c>
      <c r="K15" s="37">
        <v>216</v>
      </c>
      <c r="L15" s="37">
        <v>192</v>
      </c>
      <c r="M15" s="37"/>
      <c r="N15" s="37">
        <v>381</v>
      </c>
      <c r="O15" s="37">
        <v>205</v>
      </c>
      <c r="P15" s="37">
        <v>176</v>
      </c>
      <c r="Q15" s="37"/>
      <c r="R15" s="37">
        <v>460</v>
      </c>
      <c r="S15" s="37">
        <v>241</v>
      </c>
      <c r="T15" s="37">
        <v>219</v>
      </c>
      <c r="U15" s="37"/>
      <c r="V15" s="37">
        <v>373</v>
      </c>
      <c r="W15" s="37">
        <v>199</v>
      </c>
      <c r="X15" s="37">
        <v>174</v>
      </c>
      <c r="Y15" s="37"/>
      <c r="Z15" s="37">
        <v>375</v>
      </c>
      <c r="AA15" s="37">
        <v>201</v>
      </c>
      <c r="AB15" s="37">
        <v>174</v>
      </c>
      <c r="AC15" s="71"/>
    </row>
    <row r="16" spans="1:32" ht="15.95" customHeight="1" x14ac:dyDescent="0.25">
      <c r="A16" s="53" t="s">
        <v>52</v>
      </c>
      <c r="B16" s="121">
        <v>3591</v>
      </c>
      <c r="C16" s="121">
        <v>1796</v>
      </c>
      <c r="D16" s="121">
        <v>1795</v>
      </c>
      <c r="E16" s="121"/>
      <c r="F16" s="37">
        <v>712</v>
      </c>
      <c r="G16" s="37">
        <v>343</v>
      </c>
      <c r="H16" s="37">
        <v>369</v>
      </c>
      <c r="I16" s="121"/>
      <c r="J16" s="37">
        <v>743</v>
      </c>
      <c r="K16" s="37">
        <v>367</v>
      </c>
      <c r="L16" s="37">
        <v>376</v>
      </c>
      <c r="M16" s="121"/>
      <c r="N16" s="37">
        <v>606</v>
      </c>
      <c r="O16" s="37">
        <v>309</v>
      </c>
      <c r="P16" s="37">
        <v>297</v>
      </c>
      <c r="Q16" s="121"/>
      <c r="R16" s="37">
        <v>616</v>
      </c>
      <c r="S16" s="37">
        <v>318</v>
      </c>
      <c r="T16" s="37">
        <v>298</v>
      </c>
      <c r="U16" s="37"/>
      <c r="V16" s="37">
        <v>500</v>
      </c>
      <c r="W16" s="37">
        <v>232</v>
      </c>
      <c r="X16" s="37">
        <v>268</v>
      </c>
      <c r="Y16" s="37"/>
      <c r="Z16" s="37">
        <v>414</v>
      </c>
      <c r="AA16" s="37">
        <v>227</v>
      </c>
      <c r="AB16" s="37">
        <v>187</v>
      </c>
      <c r="AC16" s="71"/>
    </row>
    <row r="17" spans="1:28" ht="15.95" customHeight="1" x14ac:dyDescent="0.25">
      <c r="A17" s="53" t="s">
        <v>53</v>
      </c>
      <c r="B17" s="121">
        <v>1164</v>
      </c>
      <c r="C17" s="37">
        <v>592</v>
      </c>
      <c r="D17" s="37">
        <v>572</v>
      </c>
      <c r="E17" s="121"/>
      <c r="F17" s="37">
        <v>221</v>
      </c>
      <c r="G17" s="37">
        <v>120</v>
      </c>
      <c r="H17" s="37">
        <v>101</v>
      </c>
      <c r="I17" s="37"/>
      <c r="J17" s="37">
        <v>216</v>
      </c>
      <c r="K17" s="37">
        <v>122</v>
      </c>
      <c r="L17" s="37">
        <v>94</v>
      </c>
      <c r="M17" s="37"/>
      <c r="N17" s="37">
        <v>218</v>
      </c>
      <c r="O17" s="37">
        <v>116</v>
      </c>
      <c r="P17" s="37">
        <v>102</v>
      </c>
      <c r="Q17" s="37"/>
      <c r="R17" s="37">
        <v>175</v>
      </c>
      <c r="S17" s="37">
        <v>77</v>
      </c>
      <c r="T17" s="37">
        <v>98</v>
      </c>
      <c r="U17" s="37"/>
      <c r="V17" s="37">
        <v>175</v>
      </c>
      <c r="W17" s="37">
        <v>83</v>
      </c>
      <c r="X17" s="37">
        <v>92</v>
      </c>
      <c r="Y17" s="37"/>
      <c r="Z17" s="37">
        <v>159</v>
      </c>
      <c r="AA17" s="37">
        <v>74</v>
      </c>
      <c r="AB17" s="37">
        <v>85</v>
      </c>
    </row>
    <row r="18" spans="1:28" ht="15.95" customHeight="1" x14ac:dyDescent="0.25">
      <c r="A18" s="53" t="s">
        <v>54</v>
      </c>
      <c r="B18" s="121">
        <v>8634</v>
      </c>
      <c r="C18" s="121">
        <v>4335</v>
      </c>
      <c r="D18" s="121">
        <v>4299</v>
      </c>
      <c r="E18" s="121"/>
      <c r="F18" s="121">
        <v>1375</v>
      </c>
      <c r="G18" s="37">
        <v>717</v>
      </c>
      <c r="H18" s="37">
        <v>658</v>
      </c>
      <c r="I18" s="121"/>
      <c r="J18" s="121">
        <v>1454</v>
      </c>
      <c r="K18" s="37">
        <v>730</v>
      </c>
      <c r="L18" s="37">
        <v>724</v>
      </c>
      <c r="M18" s="121"/>
      <c r="N18" s="121">
        <v>1440</v>
      </c>
      <c r="O18" s="37">
        <v>721</v>
      </c>
      <c r="P18" s="37">
        <v>719</v>
      </c>
      <c r="Q18" s="121"/>
      <c r="R18" s="121">
        <v>1574</v>
      </c>
      <c r="S18" s="37">
        <v>792</v>
      </c>
      <c r="T18" s="37">
        <v>782</v>
      </c>
      <c r="U18" s="121"/>
      <c r="V18" s="121">
        <v>1386</v>
      </c>
      <c r="W18" s="37">
        <v>696</v>
      </c>
      <c r="X18" s="37">
        <v>690</v>
      </c>
      <c r="Y18" s="121"/>
      <c r="Z18" s="37">
        <v>1405</v>
      </c>
      <c r="AA18" s="37">
        <v>679</v>
      </c>
      <c r="AB18" s="37">
        <v>726</v>
      </c>
    </row>
    <row r="19" spans="1:28" ht="15.95" customHeight="1" x14ac:dyDescent="0.25">
      <c r="A19" s="53" t="s">
        <v>55</v>
      </c>
      <c r="B19" s="121">
        <v>3834</v>
      </c>
      <c r="C19" s="121">
        <v>1982</v>
      </c>
      <c r="D19" s="121">
        <v>1852</v>
      </c>
      <c r="E19" s="121"/>
      <c r="F19" s="37">
        <v>772</v>
      </c>
      <c r="G19" s="37">
        <v>402</v>
      </c>
      <c r="H19" s="37">
        <v>370</v>
      </c>
      <c r="I19" s="121"/>
      <c r="J19" s="37">
        <v>787</v>
      </c>
      <c r="K19" s="37">
        <v>410</v>
      </c>
      <c r="L19" s="37">
        <v>377</v>
      </c>
      <c r="M19" s="121"/>
      <c r="N19" s="37">
        <v>673</v>
      </c>
      <c r="O19" s="37">
        <v>353</v>
      </c>
      <c r="P19" s="37">
        <v>320</v>
      </c>
      <c r="Q19" s="121"/>
      <c r="R19" s="37">
        <v>604</v>
      </c>
      <c r="S19" s="37">
        <v>317</v>
      </c>
      <c r="T19" s="37">
        <v>287</v>
      </c>
      <c r="U19" s="37"/>
      <c r="V19" s="37">
        <v>541</v>
      </c>
      <c r="W19" s="37">
        <v>273</v>
      </c>
      <c r="X19" s="37">
        <v>268</v>
      </c>
      <c r="Y19" s="121"/>
      <c r="Z19" s="37">
        <v>457</v>
      </c>
      <c r="AA19" s="37">
        <v>227</v>
      </c>
      <c r="AB19" s="37">
        <v>230</v>
      </c>
    </row>
    <row r="20" spans="1:28" ht="15.95" customHeight="1" x14ac:dyDescent="0.25">
      <c r="A20" s="53" t="s">
        <v>56</v>
      </c>
      <c r="B20" s="121">
        <v>8380</v>
      </c>
      <c r="C20" s="121">
        <v>4160</v>
      </c>
      <c r="D20" s="121">
        <v>4220</v>
      </c>
      <c r="E20" s="121"/>
      <c r="F20" s="121">
        <v>1671</v>
      </c>
      <c r="G20" s="37">
        <v>851</v>
      </c>
      <c r="H20" s="37">
        <v>820</v>
      </c>
      <c r="I20" s="121"/>
      <c r="J20" s="121">
        <v>1681</v>
      </c>
      <c r="K20" s="37">
        <v>858</v>
      </c>
      <c r="L20" s="37">
        <v>823</v>
      </c>
      <c r="M20" s="121"/>
      <c r="N20" s="121">
        <v>1565</v>
      </c>
      <c r="O20" s="37">
        <v>765</v>
      </c>
      <c r="P20" s="37">
        <v>800</v>
      </c>
      <c r="Q20" s="121"/>
      <c r="R20" s="121">
        <v>1425</v>
      </c>
      <c r="S20" s="37">
        <v>692</v>
      </c>
      <c r="T20" s="37">
        <v>733</v>
      </c>
      <c r="U20" s="121"/>
      <c r="V20" s="121">
        <v>1102</v>
      </c>
      <c r="W20" s="37">
        <v>555</v>
      </c>
      <c r="X20" s="37">
        <v>547</v>
      </c>
      <c r="Y20" s="121"/>
      <c r="Z20" s="37">
        <v>936</v>
      </c>
      <c r="AA20" s="37">
        <v>439</v>
      </c>
      <c r="AB20" s="37">
        <v>497</v>
      </c>
    </row>
    <row r="21" spans="1:28" ht="15.95" customHeight="1" x14ac:dyDescent="0.25">
      <c r="A21" s="53" t="s">
        <v>57</v>
      </c>
      <c r="B21" s="121">
        <v>1856</v>
      </c>
      <c r="C21" s="37">
        <v>914</v>
      </c>
      <c r="D21" s="37">
        <v>942</v>
      </c>
      <c r="E21" s="121"/>
      <c r="F21" s="37">
        <v>418</v>
      </c>
      <c r="G21" s="37">
        <v>213</v>
      </c>
      <c r="H21" s="37">
        <v>205</v>
      </c>
      <c r="I21" s="37"/>
      <c r="J21" s="37">
        <v>383</v>
      </c>
      <c r="K21" s="37">
        <v>204</v>
      </c>
      <c r="L21" s="37">
        <v>179</v>
      </c>
      <c r="M21" s="37"/>
      <c r="N21" s="37">
        <v>358</v>
      </c>
      <c r="O21" s="37">
        <v>174</v>
      </c>
      <c r="P21" s="37">
        <v>184</v>
      </c>
      <c r="Q21" s="37"/>
      <c r="R21" s="37">
        <v>285</v>
      </c>
      <c r="S21" s="37">
        <v>140</v>
      </c>
      <c r="T21" s="37">
        <v>145</v>
      </c>
      <c r="U21" s="37"/>
      <c r="V21" s="37">
        <v>227</v>
      </c>
      <c r="W21" s="37">
        <v>99</v>
      </c>
      <c r="X21" s="37">
        <v>128</v>
      </c>
      <c r="Y21" s="121"/>
      <c r="Z21" s="37">
        <v>185</v>
      </c>
      <c r="AA21" s="37">
        <v>84</v>
      </c>
      <c r="AB21" s="37">
        <v>101</v>
      </c>
    </row>
    <row r="22" spans="1:28" ht="15.95" customHeight="1" x14ac:dyDescent="0.25">
      <c r="A22" s="56" t="s">
        <v>58</v>
      </c>
      <c r="B22" s="121">
        <v>7266</v>
      </c>
      <c r="C22" s="121">
        <v>3803</v>
      </c>
      <c r="D22" s="121">
        <v>3463</v>
      </c>
      <c r="E22" s="121"/>
      <c r="F22" s="121">
        <v>1050</v>
      </c>
      <c r="G22" s="37">
        <v>543</v>
      </c>
      <c r="H22" s="37">
        <v>507</v>
      </c>
      <c r="I22" s="121"/>
      <c r="J22" s="121">
        <v>1094</v>
      </c>
      <c r="K22" s="37">
        <v>604</v>
      </c>
      <c r="L22" s="37">
        <v>490</v>
      </c>
      <c r="M22" s="121"/>
      <c r="N22" s="121">
        <v>1035</v>
      </c>
      <c r="O22" s="37">
        <v>575</v>
      </c>
      <c r="P22" s="37">
        <v>460</v>
      </c>
      <c r="Q22" s="121"/>
      <c r="R22" s="121">
        <v>1546</v>
      </c>
      <c r="S22" s="37">
        <v>820</v>
      </c>
      <c r="T22" s="37">
        <v>726</v>
      </c>
      <c r="U22" s="121"/>
      <c r="V22" s="121">
        <v>1361</v>
      </c>
      <c r="W22" s="121">
        <v>692</v>
      </c>
      <c r="X22" s="121">
        <v>669</v>
      </c>
      <c r="Y22" s="121"/>
      <c r="Z22" s="37">
        <v>1180</v>
      </c>
      <c r="AA22" s="37">
        <v>569</v>
      </c>
      <c r="AB22" s="37">
        <v>611</v>
      </c>
    </row>
    <row r="23" spans="1:28" ht="15.95" customHeight="1" x14ac:dyDescent="0.25">
      <c r="A23" s="53" t="s">
        <v>59</v>
      </c>
      <c r="B23" s="121">
        <v>963</v>
      </c>
      <c r="C23" s="37">
        <v>497</v>
      </c>
      <c r="D23" s="37">
        <v>466</v>
      </c>
      <c r="E23" s="121"/>
      <c r="F23" s="37">
        <v>202</v>
      </c>
      <c r="G23" s="37">
        <v>109</v>
      </c>
      <c r="H23" s="37">
        <v>93</v>
      </c>
      <c r="I23" s="121"/>
      <c r="J23" s="37">
        <v>162</v>
      </c>
      <c r="K23" s="37">
        <v>83</v>
      </c>
      <c r="L23" s="37">
        <v>79</v>
      </c>
      <c r="M23" s="121"/>
      <c r="N23" s="37">
        <v>168</v>
      </c>
      <c r="O23" s="37">
        <v>89</v>
      </c>
      <c r="P23" s="37">
        <v>79</v>
      </c>
      <c r="Q23" s="121"/>
      <c r="R23" s="37">
        <v>171</v>
      </c>
      <c r="S23" s="37">
        <v>90</v>
      </c>
      <c r="T23" s="37">
        <v>81</v>
      </c>
      <c r="U23" s="121"/>
      <c r="V23" s="37">
        <v>143</v>
      </c>
      <c r="W23" s="37">
        <v>73</v>
      </c>
      <c r="X23" s="37">
        <v>70</v>
      </c>
      <c r="Y23" s="121"/>
      <c r="Z23" s="37">
        <v>117</v>
      </c>
      <c r="AA23" s="37">
        <v>53</v>
      </c>
      <c r="AB23" s="37">
        <v>64</v>
      </c>
    </row>
    <row r="24" spans="1:28" ht="15.95" customHeight="1" x14ac:dyDescent="0.25">
      <c r="A24" s="53" t="s">
        <v>60</v>
      </c>
      <c r="B24" s="121">
        <v>6180</v>
      </c>
      <c r="C24" s="121">
        <v>2970</v>
      </c>
      <c r="D24" s="121">
        <v>3210</v>
      </c>
      <c r="E24" s="121"/>
      <c r="F24" s="37">
        <v>574</v>
      </c>
      <c r="G24" s="37">
        <v>312</v>
      </c>
      <c r="H24" s="37">
        <v>262</v>
      </c>
      <c r="I24" s="121"/>
      <c r="J24" s="37">
        <v>601</v>
      </c>
      <c r="K24" s="37">
        <v>297</v>
      </c>
      <c r="L24" s="37">
        <v>304</v>
      </c>
      <c r="M24" s="121"/>
      <c r="N24" s="37">
        <v>609</v>
      </c>
      <c r="O24" s="37">
        <v>306</v>
      </c>
      <c r="P24" s="37">
        <v>303</v>
      </c>
      <c r="Q24" s="121"/>
      <c r="R24" s="121">
        <v>1517</v>
      </c>
      <c r="S24" s="37">
        <v>713</v>
      </c>
      <c r="T24" s="37">
        <v>804</v>
      </c>
      <c r="U24" s="121"/>
      <c r="V24" s="121">
        <v>1433</v>
      </c>
      <c r="W24" s="37">
        <v>685</v>
      </c>
      <c r="X24" s="37">
        <v>748</v>
      </c>
      <c r="Y24" s="121"/>
      <c r="Z24" s="37">
        <v>1446</v>
      </c>
      <c r="AA24" s="37">
        <v>657</v>
      </c>
      <c r="AB24" s="37">
        <v>789</v>
      </c>
    </row>
    <row r="25" spans="1:28" ht="15.95" customHeight="1" x14ac:dyDescent="0.25">
      <c r="A25" s="53" t="s">
        <v>61</v>
      </c>
      <c r="B25" s="121">
        <v>1101</v>
      </c>
      <c r="C25" s="37">
        <v>567</v>
      </c>
      <c r="D25" s="37">
        <v>534</v>
      </c>
      <c r="E25" s="121"/>
      <c r="F25" s="37">
        <v>292</v>
      </c>
      <c r="G25" s="37">
        <v>134</v>
      </c>
      <c r="H25" s="37">
        <v>158</v>
      </c>
      <c r="I25" s="37"/>
      <c r="J25" s="37">
        <v>248</v>
      </c>
      <c r="K25" s="37">
        <v>117</v>
      </c>
      <c r="L25" s="37">
        <v>131</v>
      </c>
      <c r="M25" s="37"/>
      <c r="N25" s="37">
        <v>201</v>
      </c>
      <c r="O25" s="37">
        <v>112</v>
      </c>
      <c r="P25" s="37">
        <v>89</v>
      </c>
      <c r="Q25" s="37"/>
      <c r="R25" s="37">
        <v>170</v>
      </c>
      <c r="S25" s="37">
        <v>97</v>
      </c>
      <c r="T25" s="37">
        <v>73</v>
      </c>
      <c r="U25" s="37"/>
      <c r="V25" s="37">
        <v>93</v>
      </c>
      <c r="W25" s="37">
        <v>53</v>
      </c>
      <c r="X25" s="37">
        <v>40</v>
      </c>
      <c r="Y25" s="121"/>
      <c r="Z25" s="37">
        <v>97</v>
      </c>
      <c r="AA25" s="37">
        <v>54</v>
      </c>
      <c r="AB25" s="37">
        <v>43</v>
      </c>
    </row>
    <row r="26" spans="1:28" ht="15.95" customHeight="1" x14ac:dyDescent="0.25">
      <c r="A26" s="53" t="s">
        <v>62</v>
      </c>
      <c r="B26" s="121">
        <v>2439</v>
      </c>
      <c r="C26" s="121">
        <v>1195</v>
      </c>
      <c r="D26" s="121">
        <v>1244</v>
      </c>
      <c r="E26" s="121"/>
      <c r="F26" s="37">
        <v>502</v>
      </c>
      <c r="G26" s="37">
        <v>256</v>
      </c>
      <c r="H26" s="37">
        <v>246</v>
      </c>
      <c r="I26" s="121"/>
      <c r="J26" s="37">
        <v>469</v>
      </c>
      <c r="K26" s="37">
        <v>229</v>
      </c>
      <c r="L26" s="37">
        <v>240</v>
      </c>
      <c r="M26" s="121"/>
      <c r="N26" s="37">
        <v>422</v>
      </c>
      <c r="O26" s="37">
        <v>203</v>
      </c>
      <c r="P26" s="37">
        <v>219</v>
      </c>
      <c r="Q26" s="121"/>
      <c r="R26" s="37">
        <v>431</v>
      </c>
      <c r="S26" s="37">
        <v>204</v>
      </c>
      <c r="T26" s="37">
        <v>227</v>
      </c>
      <c r="U26" s="121"/>
      <c r="V26" s="37">
        <v>339</v>
      </c>
      <c r="W26" s="37">
        <v>163</v>
      </c>
      <c r="X26" s="37">
        <v>176</v>
      </c>
      <c r="Y26" s="121"/>
      <c r="Z26" s="37">
        <v>276</v>
      </c>
      <c r="AA26" s="37">
        <v>140</v>
      </c>
      <c r="AB26" s="37">
        <v>136</v>
      </c>
    </row>
    <row r="27" spans="1:28" ht="15.95" customHeight="1" x14ac:dyDescent="0.25">
      <c r="A27" s="53" t="s">
        <v>63</v>
      </c>
      <c r="B27" s="121">
        <v>2989</v>
      </c>
      <c r="C27" s="121">
        <v>1573</v>
      </c>
      <c r="D27" s="121">
        <v>1416</v>
      </c>
      <c r="E27" s="121"/>
      <c r="F27" s="37">
        <v>581</v>
      </c>
      <c r="G27" s="37">
        <v>306</v>
      </c>
      <c r="H27" s="37">
        <v>275</v>
      </c>
      <c r="I27" s="37"/>
      <c r="J27" s="37">
        <v>553</v>
      </c>
      <c r="K27" s="37">
        <v>288</v>
      </c>
      <c r="L27" s="37">
        <v>265</v>
      </c>
      <c r="M27" s="37"/>
      <c r="N27" s="37">
        <v>520</v>
      </c>
      <c r="O27" s="37">
        <v>281</v>
      </c>
      <c r="P27" s="37">
        <v>239</v>
      </c>
      <c r="Q27" s="37"/>
      <c r="R27" s="37">
        <v>543</v>
      </c>
      <c r="S27" s="37">
        <v>274</v>
      </c>
      <c r="T27" s="37">
        <v>269</v>
      </c>
      <c r="U27" s="37"/>
      <c r="V27" s="37">
        <v>410</v>
      </c>
      <c r="W27" s="37">
        <v>228</v>
      </c>
      <c r="X27" s="37">
        <v>182</v>
      </c>
      <c r="Y27" s="121"/>
      <c r="Z27" s="37">
        <v>382</v>
      </c>
      <c r="AA27" s="37">
        <v>196</v>
      </c>
      <c r="AB27" s="37">
        <v>186</v>
      </c>
    </row>
    <row r="28" spans="1:28" ht="15.95" customHeight="1" x14ac:dyDescent="0.25">
      <c r="A28" s="53" t="s">
        <v>64</v>
      </c>
      <c r="B28" s="121">
        <v>3474</v>
      </c>
      <c r="C28" s="121">
        <v>1798</v>
      </c>
      <c r="D28" s="121">
        <v>1676</v>
      </c>
      <c r="E28" s="121"/>
      <c r="F28" s="37">
        <v>743</v>
      </c>
      <c r="G28" s="37">
        <v>397</v>
      </c>
      <c r="H28" s="37">
        <v>346</v>
      </c>
      <c r="I28" s="37"/>
      <c r="J28" s="37">
        <v>793</v>
      </c>
      <c r="K28" s="37">
        <v>420</v>
      </c>
      <c r="L28" s="37">
        <v>373</v>
      </c>
      <c r="M28" s="37"/>
      <c r="N28" s="37">
        <v>597</v>
      </c>
      <c r="O28" s="37">
        <v>301</v>
      </c>
      <c r="P28" s="37">
        <v>296</v>
      </c>
      <c r="Q28" s="37"/>
      <c r="R28" s="37">
        <v>529</v>
      </c>
      <c r="S28" s="37">
        <v>276</v>
      </c>
      <c r="T28" s="37">
        <v>253</v>
      </c>
      <c r="U28" s="37"/>
      <c r="V28" s="37">
        <v>405</v>
      </c>
      <c r="W28" s="37">
        <v>200</v>
      </c>
      <c r="X28" s="37">
        <v>205</v>
      </c>
      <c r="Y28" s="121"/>
      <c r="Z28" s="37">
        <v>407</v>
      </c>
      <c r="AA28" s="37">
        <v>204</v>
      </c>
      <c r="AB28" s="37">
        <v>203</v>
      </c>
    </row>
    <row r="29" spans="1:28" ht="15.95" customHeight="1" x14ac:dyDescent="0.25">
      <c r="A29" s="53" t="s">
        <v>65</v>
      </c>
      <c r="B29" s="121">
        <v>1713</v>
      </c>
      <c r="C29" s="37">
        <v>879</v>
      </c>
      <c r="D29" s="37">
        <v>834</v>
      </c>
      <c r="E29" s="121"/>
      <c r="F29" s="37">
        <v>356</v>
      </c>
      <c r="G29" s="37">
        <v>176</v>
      </c>
      <c r="H29" s="37">
        <v>180</v>
      </c>
      <c r="I29" s="37"/>
      <c r="J29" s="37">
        <v>360</v>
      </c>
      <c r="K29" s="37">
        <v>202</v>
      </c>
      <c r="L29" s="37">
        <v>158</v>
      </c>
      <c r="M29" s="37"/>
      <c r="N29" s="37">
        <v>322</v>
      </c>
      <c r="O29" s="37">
        <v>164</v>
      </c>
      <c r="P29" s="37">
        <v>158</v>
      </c>
      <c r="Q29" s="37"/>
      <c r="R29" s="37">
        <v>257</v>
      </c>
      <c r="S29" s="37">
        <v>134</v>
      </c>
      <c r="T29" s="37">
        <v>123</v>
      </c>
      <c r="U29" s="37"/>
      <c r="V29" s="37">
        <v>211</v>
      </c>
      <c r="W29" s="37">
        <v>97</v>
      </c>
      <c r="X29" s="37">
        <v>114</v>
      </c>
      <c r="Y29" s="121"/>
      <c r="Z29" s="37">
        <v>207</v>
      </c>
      <c r="AA29" s="37">
        <v>106</v>
      </c>
      <c r="AB29" s="37">
        <v>101</v>
      </c>
    </row>
    <row r="30" spans="1:28" ht="15.95" customHeight="1" x14ac:dyDescent="0.25">
      <c r="A30" s="53" t="s">
        <v>66</v>
      </c>
      <c r="B30" s="121">
        <v>2287</v>
      </c>
      <c r="C30" s="121">
        <v>1181</v>
      </c>
      <c r="D30" s="121">
        <v>1106</v>
      </c>
      <c r="E30" s="121"/>
      <c r="F30" s="37">
        <v>518</v>
      </c>
      <c r="G30" s="37">
        <v>269</v>
      </c>
      <c r="H30" s="37">
        <v>249</v>
      </c>
      <c r="I30" s="37"/>
      <c r="J30" s="37">
        <v>444</v>
      </c>
      <c r="K30" s="37">
        <v>226</v>
      </c>
      <c r="L30" s="37">
        <v>218</v>
      </c>
      <c r="M30" s="37"/>
      <c r="N30" s="37">
        <v>385</v>
      </c>
      <c r="O30" s="37">
        <v>192</v>
      </c>
      <c r="P30" s="37">
        <v>193</v>
      </c>
      <c r="Q30" s="37"/>
      <c r="R30" s="37">
        <v>394</v>
      </c>
      <c r="S30" s="37">
        <v>200</v>
      </c>
      <c r="T30" s="37">
        <v>194</v>
      </c>
      <c r="U30" s="37"/>
      <c r="V30" s="37">
        <v>283</v>
      </c>
      <c r="W30" s="37">
        <v>154</v>
      </c>
      <c r="X30" s="37">
        <v>129</v>
      </c>
      <c r="Y30" s="121"/>
      <c r="Z30" s="37">
        <v>263</v>
      </c>
      <c r="AA30" s="37">
        <v>140</v>
      </c>
      <c r="AB30" s="37">
        <v>123</v>
      </c>
    </row>
    <row r="31" spans="1:28" ht="15.95" customHeight="1" x14ac:dyDescent="0.25">
      <c r="A31" s="53" t="s">
        <v>67</v>
      </c>
      <c r="B31" s="121">
        <v>4998</v>
      </c>
      <c r="C31" s="121">
        <v>2478</v>
      </c>
      <c r="D31" s="121">
        <v>2520</v>
      </c>
      <c r="E31" s="121"/>
      <c r="F31" s="121">
        <v>1110</v>
      </c>
      <c r="G31" s="37">
        <v>558</v>
      </c>
      <c r="H31" s="37">
        <v>552</v>
      </c>
      <c r="I31" s="37"/>
      <c r="J31" s="121">
        <v>1022</v>
      </c>
      <c r="K31" s="37">
        <v>507</v>
      </c>
      <c r="L31" s="37">
        <v>515</v>
      </c>
      <c r="M31" s="37"/>
      <c r="N31" s="37">
        <v>951</v>
      </c>
      <c r="O31" s="37">
        <v>453</v>
      </c>
      <c r="P31" s="37">
        <v>498</v>
      </c>
      <c r="Q31" s="37"/>
      <c r="R31" s="37">
        <v>798</v>
      </c>
      <c r="S31" s="37">
        <v>415</v>
      </c>
      <c r="T31" s="37">
        <v>383</v>
      </c>
      <c r="U31" s="37"/>
      <c r="V31" s="37">
        <v>521</v>
      </c>
      <c r="W31" s="37">
        <v>255</v>
      </c>
      <c r="X31" s="37">
        <v>266</v>
      </c>
      <c r="Y31" s="121"/>
      <c r="Z31" s="37">
        <v>596</v>
      </c>
      <c r="AA31" s="37">
        <v>290</v>
      </c>
      <c r="AB31" s="37">
        <v>306</v>
      </c>
    </row>
    <row r="32" spans="1:28" ht="15.95" customHeight="1" x14ac:dyDescent="0.25">
      <c r="A32" s="53" t="s">
        <v>68</v>
      </c>
      <c r="B32" s="121">
        <v>4270</v>
      </c>
      <c r="C32" s="37">
        <v>2237</v>
      </c>
      <c r="D32" s="37">
        <v>2033</v>
      </c>
      <c r="E32" s="121"/>
      <c r="F32" s="37">
        <v>954</v>
      </c>
      <c r="G32" s="37">
        <v>517</v>
      </c>
      <c r="H32" s="37">
        <v>437</v>
      </c>
      <c r="I32" s="37"/>
      <c r="J32" s="37">
        <v>959</v>
      </c>
      <c r="K32" s="37">
        <v>496</v>
      </c>
      <c r="L32" s="37">
        <v>463</v>
      </c>
      <c r="M32" s="37"/>
      <c r="N32" s="37">
        <v>811</v>
      </c>
      <c r="O32" s="37">
        <v>421</v>
      </c>
      <c r="P32" s="37">
        <v>390</v>
      </c>
      <c r="Q32" s="37"/>
      <c r="R32" s="37">
        <v>659</v>
      </c>
      <c r="S32" s="37">
        <v>335</v>
      </c>
      <c r="T32" s="37">
        <v>324</v>
      </c>
      <c r="U32" s="37"/>
      <c r="V32" s="37">
        <v>456</v>
      </c>
      <c r="W32" s="37">
        <v>246</v>
      </c>
      <c r="X32" s="37">
        <v>210</v>
      </c>
      <c r="Y32" s="121"/>
      <c r="Z32" s="37">
        <v>431</v>
      </c>
      <c r="AA32" s="37">
        <v>222</v>
      </c>
      <c r="AB32" s="37">
        <v>209</v>
      </c>
    </row>
    <row r="33" spans="1:28" ht="15.95" customHeight="1" x14ac:dyDescent="0.25">
      <c r="A33" s="53" t="s">
        <v>479</v>
      </c>
      <c r="B33" s="121">
        <v>1366</v>
      </c>
      <c r="C33" s="37">
        <v>682</v>
      </c>
      <c r="D33" s="37">
        <v>684</v>
      </c>
      <c r="E33" s="121"/>
      <c r="F33" s="37">
        <v>278</v>
      </c>
      <c r="G33" s="37">
        <v>124</v>
      </c>
      <c r="H33" s="37">
        <v>154</v>
      </c>
      <c r="I33" s="37"/>
      <c r="J33" s="37">
        <v>272</v>
      </c>
      <c r="K33" s="37">
        <v>139</v>
      </c>
      <c r="L33" s="37">
        <v>133</v>
      </c>
      <c r="M33" s="37"/>
      <c r="N33" s="37">
        <v>241</v>
      </c>
      <c r="O33" s="37">
        <v>120</v>
      </c>
      <c r="P33" s="37">
        <v>121</v>
      </c>
      <c r="Q33" s="37"/>
      <c r="R33" s="37">
        <v>235</v>
      </c>
      <c r="S33" s="37">
        <v>123</v>
      </c>
      <c r="T33" s="37">
        <v>112</v>
      </c>
      <c r="U33" s="37"/>
      <c r="V33" s="37">
        <v>166</v>
      </c>
      <c r="W33" s="37">
        <v>86</v>
      </c>
      <c r="X33" s="37">
        <v>80</v>
      </c>
      <c r="Y33" s="121"/>
      <c r="Z33" s="37">
        <v>174</v>
      </c>
      <c r="AA33" s="37">
        <v>90</v>
      </c>
      <c r="AB33" s="37">
        <v>84</v>
      </c>
    </row>
    <row r="34" spans="1:28" ht="15.95" customHeight="1" x14ac:dyDescent="0.25">
      <c r="A34" s="53" t="s">
        <v>69</v>
      </c>
      <c r="B34" s="37">
        <v>1539</v>
      </c>
      <c r="C34" s="37">
        <v>825</v>
      </c>
      <c r="D34" s="37">
        <v>714</v>
      </c>
      <c r="E34" s="121"/>
      <c r="F34" s="37">
        <v>312</v>
      </c>
      <c r="G34" s="37">
        <v>159</v>
      </c>
      <c r="H34" s="37">
        <v>153</v>
      </c>
      <c r="I34" s="37"/>
      <c r="J34" s="37">
        <v>348</v>
      </c>
      <c r="K34" s="37">
        <v>198</v>
      </c>
      <c r="L34" s="37">
        <v>150</v>
      </c>
      <c r="M34" s="37"/>
      <c r="N34" s="37">
        <v>271</v>
      </c>
      <c r="O34" s="37">
        <v>138</v>
      </c>
      <c r="P34" s="37">
        <v>133</v>
      </c>
      <c r="Q34" s="37"/>
      <c r="R34" s="37">
        <v>266</v>
      </c>
      <c r="S34" s="37">
        <v>160</v>
      </c>
      <c r="T34" s="37">
        <v>106</v>
      </c>
      <c r="U34" s="37"/>
      <c r="V34" s="37">
        <v>204</v>
      </c>
      <c r="W34" s="37">
        <v>107</v>
      </c>
      <c r="X34" s="37">
        <v>97</v>
      </c>
      <c r="Y34" s="37"/>
      <c r="Z34" s="37">
        <v>138</v>
      </c>
      <c r="AA34" s="37">
        <v>63</v>
      </c>
      <c r="AB34" s="37">
        <v>75</v>
      </c>
    </row>
    <row r="35" spans="1:28" ht="15.95" customHeight="1" x14ac:dyDescent="0.25">
      <c r="A35" s="53" t="s">
        <v>70</v>
      </c>
      <c r="B35" s="121">
        <v>6031</v>
      </c>
      <c r="C35" s="121">
        <v>2967</v>
      </c>
      <c r="D35" s="121">
        <v>3064</v>
      </c>
      <c r="E35" s="121"/>
      <c r="F35" s="121">
        <v>1216</v>
      </c>
      <c r="G35" s="37">
        <v>623</v>
      </c>
      <c r="H35" s="37">
        <v>593</v>
      </c>
      <c r="I35" s="121"/>
      <c r="J35" s="121">
        <v>1266</v>
      </c>
      <c r="K35" s="37">
        <v>636</v>
      </c>
      <c r="L35" s="37">
        <v>630</v>
      </c>
      <c r="M35" s="121"/>
      <c r="N35" s="121">
        <v>1129</v>
      </c>
      <c r="O35" s="37">
        <v>547</v>
      </c>
      <c r="P35" s="37">
        <v>582</v>
      </c>
      <c r="Q35" s="121"/>
      <c r="R35" s="37">
        <v>993</v>
      </c>
      <c r="S35" s="37">
        <v>472</v>
      </c>
      <c r="T35" s="37">
        <v>521</v>
      </c>
      <c r="U35" s="121"/>
      <c r="V35" s="37">
        <v>856</v>
      </c>
      <c r="W35" s="37">
        <v>412</v>
      </c>
      <c r="X35" s="37">
        <v>444</v>
      </c>
      <c r="Y35" s="121"/>
      <c r="Z35" s="37">
        <v>571</v>
      </c>
      <c r="AA35" s="37">
        <v>277</v>
      </c>
      <c r="AB35" s="37">
        <v>294</v>
      </c>
    </row>
    <row r="36" spans="1:28" ht="15.95" customHeight="1" x14ac:dyDescent="0.25">
      <c r="A36" s="53" t="s">
        <v>71</v>
      </c>
      <c r="B36" s="121">
        <v>4485</v>
      </c>
      <c r="C36" s="121">
        <v>2243</v>
      </c>
      <c r="D36" s="121">
        <v>2242</v>
      </c>
      <c r="E36" s="121"/>
      <c r="F36" s="37">
        <v>907</v>
      </c>
      <c r="G36" s="37">
        <v>441</v>
      </c>
      <c r="H36" s="37">
        <v>466</v>
      </c>
      <c r="I36" s="121"/>
      <c r="J36" s="37">
        <v>928</v>
      </c>
      <c r="K36" s="37">
        <v>485</v>
      </c>
      <c r="L36" s="37">
        <v>443</v>
      </c>
      <c r="M36" s="121"/>
      <c r="N36" s="37">
        <v>807</v>
      </c>
      <c r="O36" s="37">
        <v>410</v>
      </c>
      <c r="P36" s="37">
        <v>397</v>
      </c>
      <c r="Q36" s="121"/>
      <c r="R36" s="37">
        <v>689</v>
      </c>
      <c r="S36" s="37">
        <v>331</v>
      </c>
      <c r="T36" s="37">
        <v>358</v>
      </c>
      <c r="U36" s="121"/>
      <c r="V36" s="37">
        <v>600</v>
      </c>
      <c r="W36" s="37">
        <v>298</v>
      </c>
      <c r="X36" s="37">
        <v>302</v>
      </c>
      <c r="Y36" s="121"/>
      <c r="Z36" s="37">
        <v>554</v>
      </c>
      <c r="AA36" s="37">
        <v>278</v>
      </c>
      <c r="AB36" s="37">
        <v>276</v>
      </c>
    </row>
    <row r="37" spans="1:28" ht="15.95" customHeight="1" thickBot="1" x14ac:dyDescent="0.3">
      <c r="A37" s="49" t="s">
        <v>72</v>
      </c>
      <c r="B37" s="121">
        <v>1286</v>
      </c>
      <c r="C37" s="37">
        <v>644</v>
      </c>
      <c r="D37" s="37">
        <v>642</v>
      </c>
      <c r="E37" s="37"/>
      <c r="F37" s="37">
        <v>277</v>
      </c>
      <c r="G37" s="37">
        <v>134</v>
      </c>
      <c r="H37" s="37">
        <v>143</v>
      </c>
      <c r="I37" s="37"/>
      <c r="J37" s="37">
        <v>282</v>
      </c>
      <c r="K37" s="37">
        <v>145</v>
      </c>
      <c r="L37" s="37">
        <v>137</v>
      </c>
      <c r="M37" s="37"/>
      <c r="N37" s="37">
        <v>228</v>
      </c>
      <c r="O37" s="37">
        <v>117</v>
      </c>
      <c r="P37" s="37">
        <v>111</v>
      </c>
      <c r="Q37" s="37"/>
      <c r="R37" s="37">
        <v>213</v>
      </c>
      <c r="S37" s="37">
        <v>103</v>
      </c>
      <c r="T37" s="37">
        <v>110</v>
      </c>
      <c r="U37" s="37"/>
      <c r="V37" s="37">
        <v>139</v>
      </c>
      <c r="W37" s="37">
        <v>68</v>
      </c>
      <c r="X37" s="37">
        <v>71</v>
      </c>
      <c r="Y37" s="37"/>
      <c r="Z37" s="37">
        <v>147</v>
      </c>
      <c r="AA37" s="37">
        <v>77</v>
      </c>
      <c r="AB37" s="37">
        <v>70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39:AB39"/>
    <mergeCell ref="A7:A8"/>
    <mergeCell ref="B7:D7"/>
    <mergeCell ref="F7:H7"/>
    <mergeCell ref="J7:L7"/>
    <mergeCell ref="N7:P7"/>
    <mergeCell ref="A38:AB38"/>
    <mergeCell ref="R7:T7"/>
    <mergeCell ref="V7:X7"/>
    <mergeCell ref="Z7:AB7"/>
    <mergeCell ref="AC2:AD3"/>
    <mergeCell ref="A5:AB5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233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252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80508</v>
      </c>
      <c r="C9" s="120">
        <f>+G9+K9+O9+S9+W9+AA9</f>
        <v>38630</v>
      </c>
      <c r="D9" s="120">
        <f>+H9+L9+P9+T9+X9+AB9</f>
        <v>41878</v>
      </c>
      <c r="E9" s="120"/>
      <c r="F9" s="120">
        <f>SUM(F11:F37)</f>
        <v>13238</v>
      </c>
      <c r="G9" s="120">
        <f>SUM(G11:G37)</f>
        <v>6579</v>
      </c>
      <c r="H9" s="120">
        <f>SUM(H11:H37)</f>
        <v>6659</v>
      </c>
      <c r="I9" s="120"/>
      <c r="J9" s="120">
        <f>SUM(J11:J37)</f>
        <v>13042</v>
      </c>
      <c r="K9" s="120">
        <f>SUM(K11:K37)</f>
        <v>6354</v>
      </c>
      <c r="L9" s="120">
        <f>SUM(L11:L37)</f>
        <v>6688</v>
      </c>
      <c r="M9" s="120"/>
      <c r="N9" s="120">
        <f>SUM(N11:N37)</f>
        <v>13338</v>
      </c>
      <c r="O9" s="120">
        <f>SUM(O11:O37)</f>
        <v>6488</v>
      </c>
      <c r="P9" s="120">
        <f>SUM(P11:P37)</f>
        <v>6850</v>
      </c>
      <c r="Q9" s="120"/>
      <c r="R9" s="120">
        <f>SUM(R11:R37)</f>
        <v>14315</v>
      </c>
      <c r="S9" s="120">
        <f>SUM(S11:S37)</f>
        <v>6732</v>
      </c>
      <c r="T9" s="120">
        <f>SUM(T11:T37)</f>
        <v>7583</v>
      </c>
      <c r="U9" s="120"/>
      <c r="V9" s="120">
        <f>SUM(V11:V37)</f>
        <v>12769</v>
      </c>
      <c r="W9" s="120">
        <f>SUM(W11:W37)</f>
        <v>5967</v>
      </c>
      <c r="X9" s="120">
        <f>SUM(X11:X37)</f>
        <v>6802</v>
      </c>
      <c r="Y9" s="120"/>
      <c r="Z9" s="110">
        <f>SUM(Z11:Z37)</f>
        <v>13806</v>
      </c>
      <c r="AA9" s="110">
        <f>SUM(AA11:AA37)</f>
        <v>6510</v>
      </c>
      <c r="AB9" s="110">
        <f>SUM(AB11:AB37)</f>
        <v>7296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121">
        <v>4401</v>
      </c>
      <c r="C11" s="121">
        <v>2134</v>
      </c>
      <c r="D11" s="121">
        <v>2267</v>
      </c>
      <c r="E11" s="121"/>
      <c r="F11" s="37">
        <v>590</v>
      </c>
      <c r="G11" s="37">
        <v>287</v>
      </c>
      <c r="H11" s="37">
        <v>303</v>
      </c>
      <c r="I11" s="37"/>
      <c r="J11" s="37">
        <v>590</v>
      </c>
      <c r="K11" s="37">
        <v>297</v>
      </c>
      <c r="L11" s="37">
        <v>293</v>
      </c>
      <c r="M11" s="37"/>
      <c r="N11" s="37">
        <v>625</v>
      </c>
      <c r="O11" s="37">
        <v>309</v>
      </c>
      <c r="P11" s="37">
        <v>316</v>
      </c>
      <c r="Q11" s="37"/>
      <c r="R11" s="37">
        <v>858</v>
      </c>
      <c r="S11" s="37">
        <v>415</v>
      </c>
      <c r="T11" s="37">
        <v>443</v>
      </c>
      <c r="U11" s="37"/>
      <c r="V11" s="37">
        <v>846</v>
      </c>
      <c r="W11" s="37">
        <v>407</v>
      </c>
      <c r="X11" s="37">
        <v>439</v>
      </c>
      <c r="Y11" s="37"/>
      <c r="Z11" s="37">
        <v>892</v>
      </c>
      <c r="AA11" s="37">
        <v>419</v>
      </c>
      <c r="AB11" s="37">
        <v>473</v>
      </c>
    </row>
    <row r="12" spans="1:32" ht="15.95" customHeight="1" x14ac:dyDescent="0.25">
      <c r="A12" s="53" t="s">
        <v>48</v>
      </c>
      <c r="B12" s="121">
        <v>1904</v>
      </c>
      <c r="C12" s="121">
        <v>821</v>
      </c>
      <c r="D12" s="121">
        <v>1083</v>
      </c>
      <c r="E12" s="121"/>
      <c r="F12" s="37">
        <v>162</v>
      </c>
      <c r="G12" s="37">
        <v>67</v>
      </c>
      <c r="H12" s="37">
        <v>95</v>
      </c>
      <c r="I12" s="37"/>
      <c r="J12" s="37">
        <v>146</v>
      </c>
      <c r="K12" s="37">
        <v>59</v>
      </c>
      <c r="L12" s="37">
        <v>87</v>
      </c>
      <c r="M12" s="37"/>
      <c r="N12" s="37">
        <v>190</v>
      </c>
      <c r="O12" s="37">
        <v>99</v>
      </c>
      <c r="P12" s="37">
        <v>91</v>
      </c>
      <c r="Q12" s="37"/>
      <c r="R12" s="37">
        <v>389</v>
      </c>
      <c r="S12" s="37">
        <v>163</v>
      </c>
      <c r="T12" s="37">
        <v>226</v>
      </c>
      <c r="U12" s="37"/>
      <c r="V12" s="37">
        <v>452</v>
      </c>
      <c r="W12" s="37">
        <v>190</v>
      </c>
      <c r="X12" s="37">
        <v>262</v>
      </c>
      <c r="Y12" s="37"/>
      <c r="Z12" s="37">
        <v>565</v>
      </c>
      <c r="AA12" s="37">
        <v>243</v>
      </c>
      <c r="AB12" s="37">
        <v>322</v>
      </c>
    </row>
    <row r="13" spans="1:32" ht="15.95" customHeight="1" x14ac:dyDescent="0.25">
      <c r="A13" s="53" t="s">
        <v>49</v>
      </c>
      <c r="B13" s="121">
        <v>1446</v>
      </c>
      <c r="C13" s="121">
        <v>542</v>
      </c>
      <c r="D13" s="121">
        <v>904</v>
      </c>
      <c r="E13" s="121"/>
      <c r="F13" s="37">
        <v>18</v>
      </c>
      <c r="G13" s="37">
        <v>9</v>
      </c>
      <c r="H13" s="37">
        <v>9</v>
      </c>
      <c r="I13" s="37"/>
      <c r="J13" s="37">
        <v>24</v>
      </c>
      <c r="K13" s="37">
        <v>8</v>
      </c>
      <c r="L13" s="37">
        <v>16</v>
      </c>
      <c r="M13" s="37"/>
      <c r="N13" s="37">
        <v>34</v>
      </c>
      <c r="O13" s="37">
        <v>12</v>
      </c>
      <c r="P13" s="37">
        <v>22</v>
      </c>
      <c r="Q13" s="37"/>
      <c r="R13" s="37">
        <v>498</v>
      </c>
      <c r="S13" s="37">
        <v>189</v>
      </c>
      <c r="T13" s="37">
        <v>309</v>
      </c>
      <c r="U13" s="37"/>
      <c r="V13" s="37">
        <v>425</v>
      </c>
      <c r="W13" s="37">
        <v>161</v>
      </c>
      <c r="X13" s="37">
        <v>264</v>
      </c>
      <c r="Y13" s="37"/>
      <c r="Z13" s="37">
        <v>447</v>
      </c>
      <c r="AA13" s="37">
        <v>163</v>
      </c>
      <c r="AB13" s="37">
        <v>284</v>
      </c>
    </row>
    <row r="14" spans="1:32" ht="15.95" customHeight="1" x14ac:dyDescent="0.25">
      <c r="A14" s="53" t="s">
        <v>50</v>
      </c>
      <c r="B14" s="121">
        <v>7880</v>
      </c>
      <c r="C14" s="121">
        <v>3611</v>
      </c>
      <c r="D14" s="121">
        <v>4269</v>
      </c>
      <c r="E14" s="121"/>
      <c r="F14" s="121">
        <v>1027</v>
      </c>
      <c r="G14" s="121">
        <v>507</v>
      </c>
      <c r="H14" s="121">
        <v>520</v>
      </c>
      <c r="I14" s="121"/>
      <c r="J14" s="121">
        <v>1054</v>
      </c>
      <c r="K14" s="37">
        <v>502</v>
      </c>
      <c r="L14" s="37">
        <v>552</v>
      </c>
      <c r="M14" s="121"/>
      <c r="N14" s="121">
        <v>1191</v>
      </c>
      <c r="O14" s="37">
        <v>589</v>
      </c>
      <c r="P14" s="37">
        <v>602</v>
      </c>
      <c r="Q14" s="121"/>
      <c r="R14" s="121">
        <v>1434</v>
      </c>
      <c r="S14" s="37">
        <v>623</v>
      </c>
      <c r="T14" s="37">
        <v>811</v>
      </c>
      <c r="U14" s="121"/>
      <c r="V14" s="121">
        <v>1617</v>
      </c>
      <c r="W14" s="37">
        <v>703</v>
      </c>
      <c r="X14" s="37">
        <v>914</v>
      </c>
      <c r="Y14" s="121"/>
      <c r="Z14" s="146">
        <v>1557</v>
      </c>
      <c r="AA14" s="37">
        <v>687</v>
      </c>
      <c r="AB14" s="37">
        <v>870</v>
      </c>
    </row>
    <row r="15" spans="1:32" ht="15.95" customHeight="1" x14ac:dyDescent="0.25">
      <c r="A15" s="53" t="s">
        <v>51</v>
      </c>
      <c r="B15" s="121">
        <v>2066</v>
      </c>
      <c r="C15" s="121">
        <v>1050</v>
      </c>
      <c r="D15" s="121">
        <v>1016</v>
      </c>
      <c r="E15" s="121"/>
      <c r="F15" s="37">
        <v>359</v>
      </c>
      <c r="G15" s="37">
        <v>186</v>
      </c>
      <c r="H15" s="37">
        <v>173</v>
      </c>
      <c r="I15" s="121"/>
      <c r="J15" s="37">
        <v>284</v>
      </c>
      <c r="K15" s="37">
        <v>135</v>
      </c>
      <c r="L15" s="37">
        <v>149</v>
      </c>
      <c r="M15" s="121"/>
      <c r="N15" s="37">
        <v>327</v>
      </c>
      <c r="O15" s="37">
        <v>161</v>
      </c>
      <c r="P15" s="37">
        <v>166</v>
      </c>
      <c r="Q15" s="121"/>
      <c r="R15" s="37">
        <v>398</v>
      </c>
      <c r="S15" s="37">
        <v>202</v>
      </c>
      <c r="T15" s="37">
        <v>196</v>
      </c>
      <c r="U15" s="121"/>
      <c r="V15" s="37">
        <v>336</v>
      </c>
      <c r="W15" s="37">
        <v>174</v>
      </c>
      <c r="X15" s="37">
        <v>162</v>
      </c>
      <c r="Y15" s="121"/>
      <c r="Z15" s="37">
        <v>362</v>
      </c>
      <c r="AA15" s="37">
        <v>192</v>
      </c>
      <c r="AB15" s="37">
        <v>170</v>
      </c>
    </row>
    <row r="16" spans="1:32" ht="15.95" customHeight="1" x14ac:dyDescent="0.25">
      <c r="A16" s="53" t="s">
        <v>52</v>
      </c>
      <c r="B16" s="121">
        <v>2659</v>
      </c>
      <c r="C16" s="121">
        <v>1247</v>
      </c>
      <c r="D16" s="121">
        <v>1412</v>
      </c>
      <c r="E16" s="121"/>
      <c r="F16" s="37">
        <v>410</v>
      </c>
      <c r="G16" s="37">
        <v>182</v>
      </c>
      <c r="H16" s="37">
        <v>228</v>
      </c>
      <c r="I16" s="37"/>
      <c r="J16" s="37">
        <v>518</v>
      </c>
      <c r="K16" s="37">
        <v>233</v>
      </c>
      <c r="L16" s="37">
        <v>285</v>
      </c>
      <c r="M16" s="37"/>
      <c r="N16" s="37">
        <v>493</v>
      </c>
      <c r="O16" s="37">
        <v>238</v>
      </c>
      <c r="P16" s="37">
        <v>255</v>
      </c>
      <c r="Q16" s="37"/>
      <c r="R16" s="37">
        <v>444</v>
      </c>
      <c r="S16" s="37">
        <v>215</v>
      </c>
      <c r="T16" s="37">
        <v>229</v>
      </c>
      <c r="U16" s="121"/>
      <c r="V16" s="37">
        <v>391</v>
      </c>
      <c r="W16" s="37">
        <v>161</v>
      </c>
      <c r="X16" s="37">
        <v>230</v>
      </c>
      <c r="Y16" s="37"/>
      <c r="Z16" s="37">
        <v>403</v>
      </c>
      <c r="AA16" s="37">
        <v>218</v>
      </c>
      <c r="AB16" s="37">
        <v>185</v>
      </c>
    </row>
    <row r="17" spans="1:28" ht="15.95" customHeight="1" x14ac:dyDescent="0.25">
      <c r="A17" s="53" t="s">
        <v>53</v>
      </c>
      <c r="B17" s="121">
        <v>818</v>
      </c>
      <c r="C17" s="37">
        <v>373</v>
      </c>
      <c r="D17" s="37">
        <v>445</v>
      </c>
      <c r="E17" s="121"/>
      <c r="F17" s="37">
        <v>147</v>
      </c>
      <c r="G17" s="37">
        <v>75</v>
      </c>
      <c r="H17" s="37">
        <v>72</v>
      </c>
      <c r="I17" s="37"/>
      <c r="J17" s="37">
        <v>131</v>
      </c>
      <c r="K17" s="37">
        <v>67</v>
      </c>
      <c r="L17" s="37">
        <v>64</v>
      </c>
      <c r="M17" s="37"/>
      <c r="N17" s="37">
        <v>170</v>
      </c>
      <c r="O17" s="37">
        <v>86</v>
      </c>
      <c r="P17" s="37">
        <v>84</v>
      </c>
      <c r="Q17" s="37"/>
      <c r="R17" s="37">
        <v>120</v>
      </c>
      <c r="S17" s="37">
        <v>40</v>
      </c>
      <c r="T17" s="37">
        <v>80</v>
      </c>
      <c r="U17" s="37"/>
      <c r="V17" s="37">
        <v>111</v>
      </c>
      <c r="W17" s="37">
        <v>43</v>
      </c>
      <c r="X17" s="37">
        <v>68</v>
      </c>
      <c r="Y17" s="37"/>
      <c r="Z17" s="37">
        <v>139</v>
      </c>
      <c r="AA17" s="37">
        <v>62</v>
      </c>
      <c r="AB17" s="37">
        <v>77</v>
      </c>
    </row>
    <row r="18" spans="1:28" ht="15.95" customHeight="1" x14ac:dyDescent="0.25">
      <c r="A18" s="53" t="s">
        <v>54</v>
      </c>
      <c r="B18" s="121">
        <v>6739</v>
      </c>
      <c r="C18" s="121">
        <v>3255</v>
      </c>
      <c r="D18" s="121">
        <v>3484</v>
      </c>
      <c r="E18" s="121"/>
      <c r="F18" s="37">
        <v>982</v>
      </c>
      <c r="G18" s="37">
        <v>495</v>
      </c>
      <c r="H18" s="37">
        <v>487</v>
      </c>
      <c r="I18" s="37"/>
      <c r="J18" s="37">
        <v>1058</v>
      </c>
      <c r="K18" s="37">
        <v>525</v>
      </c>
      <c r="L18" s="37">
        <v>533</v>
      </c>
      <c r="M18" s="37"/>
      <c r="N18" s="146">
        <v>1146</v>
      </c>
      <c r="O18" s="37">
        <v>542</v>
      </c>
      <c r="P18" s="37">
        <v>604</v>
      </c>
      <c r="Q18" s="37"/>
      <c r="R18" s="146">
        <v>1168</v>
      </c>
      <c r="S18" s="37">
        <v>548</v>
      </c>
      <c r="T18" s="37">
        <v>620</v>
      </c>
      <c r="U18" s="121"/>
      <c r="V18" s="121">
        <v>1064</v>
      </c>
      <c r="W18" s="37">
        <v>516</v>
      </c>
      <c r="X18" s="121">
        <v>548</v>
      </c>
      <c r="Y18" s="121"/>
      <c r="Z18" s="146">
        <v>1321</v>
      </c>
      <c r="AA18" s="37">
        <v>629</v>
      </c>
      <c r="AB18" s="37">
        <v>692</v>
      </c>
    </row>
    <row r="19" spans="1:28" ht="15.95" customHeight="1" x14ac:dyDescent="0.25">
      <c r="A19" s="53" t="s">
        <v>55</v>
      </c>
      <c r="B19" s="121">
        <v>2801</v>
      </c>
      <c r="C19" s="121">
        <v>1346</v>
      </c>
      <c r="D19" s="121">
        <v>1455</v>
      </c>
      <c r="E19" s="121"/>
      <c r="F19" s="37">
        <v>546</v>
      </c>
      <c r="G19" s="37">
        <v>273</v>
      </c>
      <c r="H19" s="37">
        <v>273</v>
      </c>
      <c r="I19" s="37"/>
      <c r="J19" s="37">
        <v>539</v>
      </c>
      <c r="K19" s="37">
        <v>253</v>
      </c>
      <c r="L19" s="37">
        <v>286</v>
      </c>
      <c r="M19" s="37"/>
      <c r="N19" s="37">
        <v>489</v>
      </c>
      <c r="O19" s="37">
        <v>242</v>
      </c>
      <c r="P19" s="37">
        <v>247</v>
      </c>
      <c r="Q19" s="37"/>
      <c r="R19" s="37">
        <v>396</v>
      </c>
      <c r="S19" s="37">
        <v>192</v>
      </c>
      <c r="T19" s="37">
        <v>204</v>
      </c>
      <c r="U19" s="121"/>
      <c r="V19" s="37">
        <v>402</v>
      </c>
      <c r="W19" s="37">
        <v>177</v>
      </c>
      <c r="X19" s="37">
        <v>225</v>
      </c>
      <c r="Y19" s="37"/>
      <c r="Z19" s="37">
        <v>429</v>
      </c>
      <c r="AA19" s="37">
        <v>209</v>
      </c>
      <c r="AB19" s="37">
        <v>220</v>
      </c>
    </row>
    <row r="20" spans="1:28" ht="15.95" customHeight="1" x14ac:dyDescent="0.25">
      <c r="A20" s="53" t="s">
        <v>56</v>
      </c>
      <c r="B20" s="121">
        <v>6013</v>
      </c>
      <c r="C20" s="121">
        <v>2740</v>
      </c>
      <c r="D20" s="121">
        <v>3273</v>
      </c>
      <c r="E20" s="121"/>
      <c r="F20" s="121">
        <v>1097</v>
      </c>
      <c r="G20" s="37">
        <v>518</v>
      </c>
      <c r="H20" s="37">
        <v>579</v>
      </c>
      <c r="I20" s="37"/>
      <c r="J20" s="37">
        <v>1083</v>
      </c>
      <c r="K20" s="37">
        <v>492</v>
      </c>
      <c r="L20" s="37">
        <v>591</v>
      </c>
      <c r="M20" s="37"/>
      <c r="N20" s="146">
        <v>1157</v>
      </c>
      <c r="O20" s="37">
        <v>515</v>
      </c>
      <c r="P20" s="37">
        <v>642</v>
      </c>
      <c r="Q20" s="37"/>
      <c r="R20" s="37">
        <v>994</v>
      </c>
      <c r="S20" s="37">
        <v>429</v>
      </c>
      <c r="T20" s="37">
        <v>565</v>
      </c>
      <c r="U20" s="121"/>
      <c r="V20" s="37">
        <v>828</v>
      </c>
      <c r="W20" s="37">
        <v>396</v>
      </c>
      <c r="X20" s="37">
        <v>432</v>
      </c>
      <c r="Y20" s="37"/>
      <c r="Z20" s="37">
        <v>854</v>
      </c>
      <c r="AA20" s="37">
        <v>390</v>
      </c>
      <c r="AB20" s="37">
        <v>464</v>
      </c>
    </row>
    <row r="21" spans="1:28" ht="15.95" customHeight="1" x14ac:dyDescent="0.25">
      <c r="A21" s="53" t="s">
        <v>57</v>
      </c>
      <c r="B21" s="121">
        <v>1464</v>
      </c>
      <c r="C21" s="37">
        <v>696</v>
      </c>
      <c r="D21" s="37">
        <v>768</v>
      </c>
      <c r="E21" s="37"/>
      <c r="F21" s="37">
        <v>320</v>
      </c>
      <c r="G21" s="37">
        <v>163</v>
      </c>
      <c r="H21" s="37">
        <v>157</v>
      </c>
      <c r="I21" s="37"/>
      <c r="J21" s="37">
        <v>294</v>
      </c>
      <c r="K21" s="37">
        <v>149</v>
      </c>
      <c r="L21" s="37">
        <v>145</v>
      </c>
      <c r="M21" s="37"/>
      <c r="N21" s="37">
        <v>275</v>
      </c>
      <c r="O21" s="37">
        <v>127</v>
      </c>
      <c r="P21" s="37">
        <v>148</v>
      </c>
      <c r="Q21" s="37"/>
      <c r="R21" s="37">
        <v>216</v>
      </c>
      <c r="S21" s="37">
        <v>102</v>
      </c>
      <c r="T21" s="37">
        <v>114</v>
      </c>
      <c r="U21" s="121"/>
      <c r="V21" s="37">
        <v>183</v>
      </c>
      <c r="W21" s="37">
        <v>75</v>
      </c>
      <c r="X21" s="37">
        <v>108</v>
      </c>
      <c r="Y21" s="37"/>
      <c r="Z21" s="37">
        <v>176</v>
      </c>
      <c r="AA21" s="37">
        <v>80</v>
      </c>
      <c r="AB21" s="37">
        <v>96</v>
      </c>
    </row>
    <row r="22" spans="1:28" ht="15.95" customHeight="1" x14ac:dyDescent="0.25">
      <c r="A22" s="56" t="s">
        <v>58</v>
      </c>
      <c r="B22" s="121">
        <v>5711</v>
      </c>
      <c r="C22" s="121">
        <v>2900</v>
      </c>
      <c r="D22" s="121">
        <v>2811</v>
      </c>
      <c r="E22" s="37"/>
      <c r="F22" s="37">
        <v>824</v>
      </c>
      <c r="G22" s="37">
        <v>410</v>
      </c>
      <c r="H22" s="37">
        <v>414</v>
      </c>
      <c r="I22" s="37"/>
      <c r="J22" s="37">
        <v>799</v>
      </c>
      <c r="K22" s="37">
        <v>433</v>
      </c>
      <c r="L22" s="37">
        <v>366</v>
      </c>
      <c r="M22" s="37"/>
      <c r="N22" s="37">
        <v>821</v>
      </c>
      <c r="O22" s="37">
        <v>437</v>
      </c>
      <c r="P22" s="37">
        <v>384</v>
      </c>
      <c r="Q22" s="37"/>
      <c r="R22" s="37">
        <v>1110</v>
      </c>
      <c r="S22" s="37">
        <v>550</v>
      </c>
      <c r="T22" s="37">
        <v>560</v>
      </c>
      <c r="U22" s="121"/>
      <c r="V22" s="146">
        <v>1049</v>
      </c>
      <c r="W22" s="37">
        <v>528</v>
      </c>
      <c r="X22" s="37">
        <v>521</v>
      </c>
      <c r="Y22" s="37"/>
      <c r="Z22" s="146">
        <v>1108</v>
      </c>
      <c r="AA22" s="37">
        <v>542</v>
      </c>
      <c r="AB22" s="37">
        <v>566</v>
      </c>
    </row>
    <row r="23" spans="1:28" ht="15.95" customHeight="1" x14ac:dyDescent="0.25">
      <c r="A23" s="53" t="s">
        <v>59</v>
      </c>
      <c r="B23" s="121">
        <v>843</v>
      </c>
      <c r="C23" s="37">
        <v>417</v>
      </c>
      <c r="D23" s="37">
        <v>426</v>
      </c>
      <c r="E23" s="37"/>
      <c r="F23" s="37">
        <v>196</v>
      </c>
      <c r="G23" s="37">
        <v>103</v>
      </c>
      <c r="H23" s="37">
        <v>93</v>
      </c>
      <c r="I23" s="37"/>
      <c r="J23" s="37">
        <v>116</v>
      </c>
      <c r="K23" s="37">
        <v>54</v>
      </c>
      <c r="L23" s="37">
        <v>62</v>
      </c>
      <c r="M23" s="37"/>
      <c r="N23" s="37">
        <v>133</v>
      </c>
      <c r="O23" s="37">
        <v>67</v>
      </c>
      <c r="P23" s="37">
        <v>66</v>
      </c>
      <c r="Q23" s="37"/>
      <c r="R23" s="37">
        <v>162</v>
      </c>
      <c r="S23" s="37">
        <v>83</v>
      </c>
      <c r="T23" s="37">
        <v>79</v>
      </c>
      <c r="U23" s="37"/>
      <c r="V23" s="37">
        <v>128</v>
      </c>
      <c r="W23" s="37">
        <v>64</v>
      </c>
      <c r="X23" s="37">
        <v>64</v>
      </c>
      <c r="Y23" s="37"/>
      <c r="Z23" s="37">
        <v>108</v>
      </c>
      <c r="AA23" s="37">
        <v>46</v>
      </c>
      <c r="AB23" s="37">
        <v>62</v>
      </c>
    </row>
    <row r="24" spans="1:28" ht="15.95" customHeight="1" x14ac:dyDescent="0.25">
      <c r="A24" s="53" t="s">
        <v>60</v>
      </c>
      <c r="B24" s="121">
        <v>5414</v>
      </c>
      <c r="C24" s="121">
        <v>2636</v>
      </c>
      <c r="D24" s="121">
        <v>2778</v>
      </c>
      <c r="E24" s="121"/>
      <c r="F24" s="37">
        <v>482</v>
      </c>
      <c r="G24" s="37">
        <v>282</v>
      </c>
      <c r="H24" s="37">
        <v>200</v>
      </c>
      <c r="I24" s="37"/>
      <c r="J24" s="37">
        <v>483</v>
      </c>
      <c r="K24" s="37">
        <v>247</v>
      </c>
      <c r="L24" s="37">
        <v>236</v>
      </c>
      <c r="M24" s="37"/>
      <c r="N24" s="37">
        <v>533</v>
      </c>
      <c r="O24" s="37">
        <v>272</v>
      </c>
      <c r="P24" s="37">
        <v>261</v>
      </c>
      <c r="Q24" s="121"/>
      <c r="R24" s="121">
        <v>1302</v>
      </c>
      <c r="S24" s="37">
        <v>624</v>
      </c>
      <c r="T24" s="37">
        <v>678</v>
      </c>
      <c r="U24" s="37"/>
      <c r="V24" s="146">
        <v>1209</v>
      </c>
      <c r="W24" s="37">
        <v>581</v>
      </c>
      <c r="X24" s="37">
        <v>628</v>
      </c>
      <c r="Y24" s="37"/>
      <c r="Z24" s="146">
        <v>1405</v>
      </c>
      <c r="AA24" s="37">
        <v>630</v>
      </c>
      <c r="AB24" s="37">
        <v>775</v>
      </c>
    </row>
    <row r="25" spans="1:28" ht="15.95" customHeight="1" x14ac:dyDescent="0.25">
      <c r="A25" s="53" t="s">
        <v>61</v>
      </c>
      <c r="B25" s="121">
        <v>693</v>
      </c>
      <c r="C25" s="37">
        <v>352</v>
      </c>
      <c r="D25" s="37">
        <v>341</v>
      </c>
      <c r="E25" s="37"/>
      <c r="F25" s="37">
        <v>166</v>
      </c>
      <c r="G25" s="37">
        <v>80</v>
      </c>
      <c r="H25" s="37">
        <v>86</v>
      </c>
      <c r="I25" s="37"/>
      <c r="J25" s="37">
        <v>178</v>
      </c>
      <c r="K25" s="37">
        <v>83</v>
      </c>
      <c r="L25" s="37">
        <v>95</v>
      </c>
      <c r="M25" s="37"/>
      <c r="N25" s="37">
        <v>102</v>
      </c>
      <c r="O25" s="37">
        <v>59</v>
      </c>
      <c r="P25" s="37">
        <v>43</v>
      </c>
      <c r="Q25" s="37"/>
      <c r="R25" s="37">
        <v>99</v>
      </c>
      <c r="S25" s="37">
        <v>57</v>
      </c>
      <c r="T25" s="37">
        <v>42</v>
      </c>
      <c r="U25" s="37"/>
      <c r="V25" s="37">
        <v>65</v>
      </c>
      <c r="W25" s="37">
        <v>31</v>
      </c>
      <c r="X25" s="37">
        <v>34</v>
      </c>
      <c r="Y25" s="37"/>
      <c r="Z25" s="37">
        <v>83</v>
      </c>
      <c r="AA25" s="37">
        <v>42</v>
      </c>
      <c r="AB25" s="37">
        <v>41</v>
      </c>
    </row>
    <row r="26" spans="1:28" ht="15.95" customHeight="1" x14ac:dyDescent="0.25">
      <c r="A26" s="53" t="s">
        <v>62</v>
      </c>
      <c r="B26" s="121">
        <v>1603</v>
      </c>
      <c r="C26" s="37">
        <v>745</v>
      </c>
      <c r="D26" s="37">
        <v>858</v>
      </c>
      <c r="E26" s="37"/>
      <c r="F26" s="37">
        <v>322</v>
      </c>
      <c r="G26" s="37">
        <v>157</v>
      </c>
      <c r="H26" s="37">
        <v>165</v>
      </c>
      <c r="I26" s="37"/>
      <c r="J26" s="37">
        <v>260</v>
      </c>
      <c r="K26" s="37">
        <v>110</v>
      </c>
      <c r="L26" s="37">
        <v>150</v>
      </c>
      <c r="M26" s="37"/>
      <c r="N26" s="37">
        <v>342</v>
      </c>
      <c r="O26" s="37">
        <v>153</v>
      </c>
      <c r="P26" s="37">
        <v>189</v>
      </c>
      <c r="Q26" s="37"/>
      <c r="R26" s="37">
        <v>224</v>
      </c>
      <c r="S26" s="37">
        <v>94</v>
      </c>
      <c r="T26" s="37">
        <v>130</v>
      </c>
      <c r="U26" s="37"/>
      <c r="V26" s="37">
        <v>188</v>
      </c>
      <c r="W26" s="37">
        <v>96</v>
      </c>
      <c r="X26" s="37">
        <v>92</v>
      </c>
      <c r="Y26" s="37"/>
      <c r="Z26" s="37">
        <v>267</v>
      </c>
      <c r="AA26" s="37">
        <v>135</v>
      </c>
      <c r="AB26" s="37">
        <v>132</v>
      </c>
    </row>
    <row r="27" spans="1:28" ht="15.95" customHeight="1" x14ac:dyDescent="0.25">
      <c r="A27" s="53" t="s">
        <v>63</v>
      </c>
      <c r="B27" s="121">
        <v>2532</v>
      </c>
      <c r="C27" s="121">
        <v>1295</v>
      </c>
      <c r="D27" s="121">
        <v>1237</v>
      </c>
      <c r="E27" s="121"/>
      <c r="F27" s="37">
        <v>460</v>
      </c>
      <c r="G27" s="37">
        <v>241</v>
      </c>
      <c r="H27" s="37">
        <v>219</v>
      </c>
      <c r="I27" s="37"/>
      <c r="J27" s="37">
        <v>413</v>
      </c>
      <c r="K27" s="37">
        <v>201</v>
      </c>
      <c r="L27" s="37">
        <v>212</v>
      </c>
      <c r="M27" s="37"/>
      <c r="N27" s="37">
        <v>479</v>
      </c>
      <c r="O27" s="37">
        <v>255</v>
      </c>
      <c r="P27" s="37">
        <v>224</v>
      </c>
      <c r="Q27" s="37"/>
      <c r="R27" s="37">
        <v>447</v>
      </c>
      <c r="S27" s="37">
        <v>214</v>
      </c>
      <c r="T27" s="37">
        <v>233</v>
      </c>
      <c r="U27" s="37"/>
      <c r="V27" s="37">
        <v>358</v>
      </c>
      <c r="W27" s="37">
        <v>191</v>
      </c>
      <c r="X27" s="37">
        <v>167</v>
      </c>
      <c r="Y27" s="37"/>
      <c r="Z27" s="37">
        <v>375</v>
      </c>
      <c r="AA27" s="37">
        <v>193</v>
      </c>
      <c r="AB27" s="37">
        <v>182</v>
      </c>
    </row>
    <row r="28" spans="1:28" ht="15.95" customHeight="1" x14ac:dyDescent="0.25">
      <c r="A28" s="53" t="s">
        <v>64</v>
      </c>
      <c r="B28" s="121">
        <v>2996</v>
      </c>
      <c r="C28" s="121">
        <v>1518</v>
      </c>
      <c r="D28" s="121">
        <v>1478</v>
      </c>
      <c r="E28" s="121"/>
      <c r="F28" s="37">
        <v>672</v>
      </c>
      <c r="G28" s="37">
        <v>353</v>
      </c>
      <c r="H28" s="37">
        <v>319</v>
      </c>
      <c r="I28" s="37"/>
      <c r="J28" s="37">
        <v>644</v>
      </c>
      <c r="K28" s="37">
        <v>334</v>
      </c>
      <c r="L28" s="37">
        <v>310</v>
      </c>
      <c r="M28" s="37"/>
      <c r="N28" s="37">
        <v>495</v>
      </c>
      <c r="O28" s="37">
        <v>240</v>
      </c>
      <c r="P28" s="37">
        <v>255</v>
      </c>
      <c r="Q28" s="37"/>
      <c r="R28" s="37">
        <v>463</v>
      </c>
      <c r="S28" s="37">
        <v>239</v>
      </c>
      <c r="T28" s="37">
        <v>224</v>
      </c>
      <c r="U28" s="37"/>
      <c r="V28" s="37">
        <v>337</v>
      </c>
      <c r="W28" s="37">
        <v>160</v>
      </c>
      <c r="X28" s="37">
        <v>177</v>
      </c>
      <c r="Y28" s="37"/>
      <c r="Z28" s="37">
        <v>385</v>
      </c>
      <c r="AA28" s="37">
        <v>192</v>
      </c>
      <c r="AB28" s="37">
        <v>193</v>
      </c>
    </row>
    <row r="29" spans="1:28" ht="15.95" customHeight="1" x14ac:dyDescent="0.25">
      <c r="A29" s="53" t="s">
        <v>65</v>
      </c>
      <c r="B29" s="121">
        <v>1482</v>
      </c>
      <c r="C29" s="37">
        <v>731</v>
      </c>
      <c r="D29" s="37">
        <v>751</v>
      </c>
      <c r="E29" s="121"/>
      <c r="F29" s="37">
        <v>313</v>
      </c>
      <c r="G29" s="37">
        <v>154</v>
      </c>
      <c r="H29" s="37">
        <v>159</v>
      </c>
      <c r="I29" s="37"/>
      <c r="J29" s="37">
        <v>293</v>
      </c>
      <c r="K29" s="37">
        <v>155</v>
      </c>
      <c r="L29" s="37">
        <v>138</v>
      </c>
      <c r="M29" s="37"/>
      <c r="N29" s="37">
        <v>286</v>
      </c>
      <c r="O29" s="37">
        <v>146</v>
      </c>
      <c r="P29" s="37">
        <v>140</v>
      </c>
      <c r="Q29" s="37"/>
      <c r="R29" s="37">
        <v>208</v>
      </c>
      <c r="S29" s="37">
        <v>101</v>
      </c>
      <c r="T29" s="37">
        <v>107</v>
      </c>
      <c r="U29" s="37"/>
      <c r="V29" s="37">
        <v>190</v>
      </c>
      <c r="W29" s="37">
        <v>81</v>
      </c>
      <c r="X29" s="37">
        <v>109</v>
      </c>
      <c r="Y29" s="37"/>
      <c r="Z29" s="37">
        <v>192</v>
      </c>
      <c r="AA29" s="37">
        <v>94</v>
      </c>
      <c r="AB29" s="37">
        <v>98</v>
      </c>
    </row>
    <row r="30" spans="1:28" ht="15.95" customHeight="1" x14ac:dyDescent="0.25">
      <c r="A30" s="53" t="s">
        <v>66</v>
      </c>
      <c r="B30" s="121">
        <v>1706</v>
      </c>
      <c r="C30" s="37">
        <v>854</v>
      </c>
      <c r="D30" s="37">
        <v>852</v>
      </c>
      <c r="E30" s="121"/>
      <c r="F30" s="37">
        <v>364</v>
      </c>
      <c r="G30" s="37">
        <v>184</v>
      </c>
      <c r="H30" s="37">
        <v>180</v>
      </c>
      <c r="I30" s="37"/>
      <c r="J30" s="37">
        <v>289</v>
      </c>
      <c r="K30" s="37">
        <v>145</v>
      </c>
      <c r="L30" s="37">
        <v>144</v>
      </c>
      <c r="M30" s="37"/>
      <c r="N30" s="37">
        <v>343</v>
      </c>
      <c r="O30" s="37">
        <v>184</v>
      </c>
      <c r="P30" s="37">
        <v>159</v>
      </c>
      <c r="Q30" s="37"/>
      <c r="R30" s="37">
        <v>252</v>
      </c>
      <c r="S30" s="37">
        <v>111</v>
      </c>
      <c r="T30" s="37">
        <v>141</v>
      </c>
      <c r="U30" s="37"/>
      <c r="V30" s="37">
        <v>215</v>
      </c>
      <c r="W30" s="37">
        <v>109</v>
      </c>
      <c r="X30" s="37">
        <v>106</v>
      </c>
      <c r="Y30" s="37"/>
      <c r="Z30" s="37">
        <v>243</v>
      </c>
      <c r="AA30" s="37">
        <v>121</v>
      </c>
      <c r="AB30" s="37">
        <v>122</v>
      </c>
    </row>
    <row r="31" spans="1:28" ht="15.95" customHeight="1" x14ac:dyDescent="0.25">
      <c r="A31" s="53" t="s">
        <v>67</v>
      </c>
      <c r="B31" s="121">
        <v>4062</v>
      </c>
      <c r="C31" s="121">
        <v>1932</v>
      </c>
      <c r="D31" s="121">
        <v>2130</v>
      </c>
      <c r="E31" s="121"/>
      <c r="F31" s="37">
        <v>842</v>
      </c>
      <c r="G31" s="37">
        <v>414</v>
      </c>
      <c r="H31" s="37">
        <v>428</v>
      </c>
      <c r="I31" s="37"/>
      <c r="J31" s="37">
        <v>774</v>
      </c>
      <c r="K31" s="37">
        <v>358</v>
      </c>
      <c r="L31" s="37">
        <v>416</v>
      </c>
      <c r="M31" s="37"/>
      <c r="N31" s="37">
        <v>833</v>
      </c>
      <c r="O31" s="37">
        <v>387</v>
      </c>
      <c r="P31" s="37">
        <v>446</v>
      </c>
      <c r="Q31" s="37"/>
      <c r="R31" s="37">
        <v>646</v>
      </c>
      <c r="S31" s="37">
        <v>326</v>
      </c>
      <c r="T31" s="37">
        <v>320</v>
      </c>
      <c r="U31" s="37"/>
      <c r="V31" s="37">
        <v>411</v>
      </c>
      <c r="W31" s="37">
        <v>189</v>
      </c>
      <c r="X31" s="37">
        <v>222</v>
      </c>
      <c r="Y31" s="37"/>
      <c r="Z31" s="37">
        <v>556</v>
      </c>
      <c r="AA31" s="37">
        <v>258</v>
      </c>
      <c r="AB31" s="37">
        <v>298</v>
      </c>
    </row>
    <row r="32" spans="1:28" ht="15.95" customHeight="1" x14ac:dyDescent="0.25">
      <c r="A32" s="53" t="s">
        <v>68</v>
      </c>
      <c r="B32" s="121">
        <v>3871</v>
      </c>
      <c r="C32" s="121">
        <v>2000</v>
      </c>
      <c r="D32" s="121">
        <v>1871</v>
      </c>
      <c r="E32" s="121"/>
      <c r="F32" s="37">
        <v>818</v>
      </c>
      <c r="G32" s="37">
        <v>429</v>
      </c>
      <c r="H32" s="37">
        <v>389</v>
      </c>
      <c r="I32" s="37"/>
      <c r="J32" s="37">
        <v>858</v>
      </c>
      <c r="K32" s="37">
        <v>442</v>
      </c>
      <c r="L32" s="37">
        <v>416</v>
      </c>
      <c r="M32" s="37"/>
      <c r="N32" s="37">
        <v>767</v>
      </c>
      <c r="O32" s="37">
        <v>399</v>
      </c>
      <c r="P32" s="37">
        <v>368</v>
      </c>
      <c r="Q32" s="37"/>
      <c r="R32" s="37">
        <v>599</v>
      </c>
      <c r="S32" s="37">
        <v>301</v>
      </c>
      <c r="T32" s="37">
        <v>298</v>
      </c>
      <c r="U32" s="37"/>
      <c r="V32" s="37">
        <v>401</v>
      </c>
      <c r="W32" s="37">
        <v>210</v>
      </c>
      <c r="X32" s="37">
        <v>191</v>
      </c>
      <c r="Y32" s="37"/>
      <c r="Z32" s="37">
        <v>428</v>
      </c>
      <c r="AA32" s="37">
        <v>219</v>
      </c>
      <c r="AB32" s="37">
        <v>209</v>
      </c>
    </row>
    <row r="33" spans="1:28" ht="15.95" customHeight="1" x14ac:dyDescent="0.25">
      <c r="A33" s="53" t="s">
        <v>479</v>
      </c>
      <c r="B33" s="121">
        <v>1247</v>
      </c>
      <c r="C33" s="37">
        <v>616</v>
      </c>
      <c r="D33" s="121">
        <v>631</v>
      </c>
      <c r="E33" s="121"/>
      <c r="F33" s="37">
        <v>255</v>
      </c>
      <c r="G33" s="37">
        <v>115</v>
      </c>
      <c r="H33" s="37">
        <v>140</v>
      </c>
      <c r="I33" s="37"/>
      <c r="J33" s="37">
        <v>250</v>
      </c>
      <c r="K33" s="37">
        <v>125</v>
      </c>
      <c r="L33" s="37">
        <v>125</v>
      </c>
      <c r="M33" s="37"/>
      <c r="N33" s="37">
        <v>224</v>
      </c>
      <c r="O33" s="37">
        <v>110</v>
      </c>
      <c r="P33" s="37">
        <v>114</v>
      </c>
      <c r="Q33" s="37"/>
      <c r="R33" s="37">
        <v>210</v>
      </c>
      <c r="S33" s="37">
        <v>109</v>
      </c>
      <c r="T33" s="37">
        <v>101</v>
      </c>
      <c r="U33" s="37"/>
      <c r="V33" s="37">
        <v>148</v>
      </c>
      <c r="W33" s="37">
        <v>76</v>
      </c>
      <c r="X33" s="37">
        <v>72</v>
      </c>
      <c r="Y33" s="37"/>
      <c r="Z33" s="37">
        <v>160</v>
      </c>
      <c r="AA33" s="37">
        <v>81</v>
      </c>
      <c r="AB33" s="37">
        <v>79</v>
      </c>
    </row>
    <row r="34" spans="1:28" ht="15.95" customHeight="1" x14ac:dyDescent="0.25">
      <c r="A34" s="53" t="s">
        <v>69</v>
      </c>
      <c r="B34" s="37">
        <v>1128</v>
      </c>
      <c r="C34" s="37">
        <v>572</v>
      </c>
      <c r="D34" s="37">
        <v>556</v>
      </c>
      <c r="E34" s="121"/>
      <c r="F34" s="37">
        <v>202</v>
      </c>
      <c r="G34" s="37">
        <v>98</v>
      </c>
      <c r="H34" s="37">
        <v>104</v>
      </c>
      <c r="I34" s="37"/>
      <c r="J34" s="37">
        <v>257</v>
      </c>
      <c r="K34" s="37">
        <v>141</v>
      </c>
      <c r="L34" s="37">
        <v>116</v>
      </c>
      <c r="M34" s="37"/>
      <c r="N34" s="37">
        <v>203</v>
      </c>
      <c r="O34" s="37">
        <v>97</v>
      </c>
      <c r="P34" s="37">
        <v>106</v>
      </c>
      <c r="Q34" s="37"/>
      <c r="R34" s="37">
        <v>196</v>
      </c>
      <c r="S34" s="37">
        <v>113</v>
      </c>
      <c r="T34" s="37">
        <v>83</v>
      </c>
      <c r="U34" s="37"/>
      <c r="V34" s="37">
        <v>138</v>
      </c>
      <c r="W34" s="37">
        <v>62</v>
      </c>
      <c r="X34" s="37">
        <v>76</v>
      </c>
      <c r="Y34" s="37"/>
      <c r="Z34" s="37">
        <v>132</v>
      </c>
      <c r="AA34" s="37">
        <v>61</v>
      </c>
      <c r="AB34" s="37">
        <v>71</v>
      </c>
    </row>
    <row r="35" spans="1:28" ht="15.95" customHeight="1" x14ac:dyDescent="0.25">
      <c r="A35" s="53" t="s">
        <v>70</v>
      </c>
      <c r="B35" s="121">
        <v>4827</v>
      </c>
      <c r="C35" s="121">
        <v>2268</v>
      </c>
      <c r="D35" s="121">
        <v>2559</v>
      </c>
      <c r="E35" s="121"/>
      <c r="F35" s="37">
        <v>954</v>
      </c>
      <c r="G35" s="37">
        <v>486</v>
      </c>
      <c r="H35" s="37">
        <v>468</v>
      </c>
      <c r="I35" s="37"/>
      <c r="J35" s="37">
        <v>930</v>
      </c>
      <c r="K35" s="37">
        <v>441</v>
      </c>
      <c r="L35" s="37">
        <v>489</v>
      </c>
      <c r="M35" s="37"/>
      <c r="N35" s="37">
        <v>877</v>
      </c>
      <c r="O35" s="37">
        <v>377</v>
      </c>
      <c r="P35" s="37">
        <v>500</v>
      </c>
      <c r="Q35" s="37"/>
      <c r="R35" s="37">
        <v>834</v>
      </c>
      <c r="S35" s="37">
        <v>391</v>
      </c>
      <c r="T35" s="37">
        <v>443</v>
      </c>
      <c r="U35" s="37"/>
      <c r="V35" s="37">
        <v>700</v>
      </c>
      <c r="W35" s="37">
        <v>317</v>
      </c>
      <c r="X35" s="37">
        <v>383</v>
      </c>
      <c r="Y35" s="37"/>
      <c r="Z35" s="37">
        <v>532</v>
      </c>
      <c r="AA35" s="37">
        <v>256</v>
      </c>
      <c r="AB35" s="37">
        <v>276</v>
      </c>
    </row>
    <row r="36" spans="1:28" ht="15.95" customHeight="1" x14ac:dyDescent="0.25">
      <c r="A36" s="53" t="s">
        <v>71</v>
      </c>
      <c r="B36" s="121">
        <v>2994</v>
      </c>
      <c r="C36" s="121">
        <v>1396</v>
      </c>
      <c r="D36" s="121">
        <v>1598</v>
      </c>
      <c r="E36" s="121"/>
      <c r="F36" s="37">
        <v>477</v>
      </c>
      <c r="G36" s="37">
        <v>207</v>
      </c>
      <c r="H36" s="37">
        <v>270</v>
      </c>
      <c r="I36" s="37"/>
      <c r="J36" s="37">
        <v>520</v>
      </c>
      <c r="K36" s="37">
        <v>244</v>
      </c>
      <c r="L36" s="37">
        <v>276</v>
      </c>
      <c r="M36" s="37"/>
      <c r="N36" s="37">
        <v>575</v>
      </c>
      <c r="O36" s="37">
        <v>268</v>
      </c>
      <c r="P36" s="37">
        <v>307</v>
      </c>
      <c r="Q36" s="37"/>
      <c r="R36" s="37">
        <v>439</v>
      </c>
      <c r="S36" s="37">
        <v>201</v>
      </c>
      <c r="T36" s="37">
        <v>238</v>
      </c>
      <c r="U36" s="37"/>
      <c r="V36" s="37">
        <v>443</v>
      </c>
      <c r="W36" s="37">
        <v>205</v>
      </c>
      <c r="X36" s="37">
        <v>238</v>
      </c>
      <c r="Y36" s="37"/>
      <c r="Z36" s="37">
        <v>540</v>
      </c>
      <c r="AA36" s="37">
        <v>271</v>
      </c>
      <c r="AB36" s="37">
        <v>269</v>
      </c>
    </row>
    <row r="37" spans="1:28" ht="15.95" customHeight="1" thickBot="1" x14ac:dyDescent="0.3">
      <c r="A37" s="49" t="s">
        <v>72</v>
      </c>
      <c r="B37" s="121">
        <v>1208</v>
      </c>
      <c r="C37" s="37">
        <v>583</v>
      </c>
      <c r="D37" s="37">
        <v>625</v>
      </c>
      <c r="E37" s="121"/>
      <c r="F37" s="37">
        <v>233</v>
      </c>
      <c r="G37" s="37">
        <v>104</v>
      </c>
      <c r="H37" s="37">
        <v>129</v>
      </c>
      <c r="I37" s="37"/>
      <c r="J37" s="37">
        <v>257</v>
      </c>
      <c r="K37" s="37">
        <v>121</v>
      </c>
      <c r="L37" s="37">
        <v>136</v>
      </c>
      <c r="M37" s="37"/>
      <c r="N37" s="37">
        <v>228</v>
      </c>
      <c r="O37" s="37">
        <v>117</v>
      </c>
      <c r="P37" s="37">
        <v>111</v>
      </c>
      <c r="Q37" s="37"/>
      <c r="R37" s="37">
        <v>209</v>
      </c>
      <c r="S37" s="37">
        <v>100</v>
      </c>
      <c r="T37" s="37">
        <v>109</v>
      </c>
      <c r="U37" s="37"/>
      <c r="V37" s="37">
        <v>134</v>
      </c>
      <c r="W37" s="37">
        <v>64</v>
      </c>
      <c r="X37" s="37">
        <v>70</v>
      </c>
      <c r="Y37" s="37"/>
      <c r="Z37" s="37">
        <v>147</v>
      </c>
      <c r="AA37" s="37">
        <v>77</v>
      </c>
      <c r="AB37" s="37">
        <v>70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C2:AD3"/>
    <mergeCell ref="R7:T7"/>
    <mergeCell ref="V7:X7"/>
    <mergeCell ref="Z7:AB7"/>
    <mergeCell ref="A7:A8"/>
    <mergeCell ref="B7:D7"/>
    <mergeCell ref="F7:H7"/>
    <mergeCell ref="J7:L7"/>
    <mergeCell ref="N7:P7"/>
    <mergeCell ref="A5:AB5"/>
    <mergeCell ref="A39:AB39"/>
    <mergeCell ref="A38:AB38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0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29" width="10.7109375" style="53" customWidth="1"/>
    <col min="30" max="31" width="7.7109375" style="53" customWidth="1"/>
    <col min="32" max="254" width="11.42578125" style="53"/>
    <col min="255" max="255" width="17.7109375" style="53" customWidth="1"/>
    <col min="256" max="258" width="7.42578125" style="53" bestFit="1" customWidth="1"/>
    <col min="259" max="259" width="1.42578125" style="53" customWidth="1"/>
    <col min="260" max="262" width="7.28515625" style="53" customWidth="1"/>
    <col min="263" max="263" width="1.42578125" style="53" customWidth="1"/>
    <col min="264" max="266" width="7.28515625" style="53" customWidth="1"/>
    <col min="267" max="267" width="1.85546875" style="53" customWidth="1"/>
    <col min="268" max="270" width="7.28515625" style="53" customWidth="1"/>
    <col min="271" max="271" width="1.5703125" style="53" customWidth="1"/>
    <col min="272" max="274" width="7.28515625" style="53" customWidth="1"/>
    <col min="275" max="275" width="1.140625" style="53" customWidth="1"/>
    <col min="276" max="278" width="7.28515625" style="53" customWidth="1"/>
    <col min="279" max="279" width="1.42578125" style="53" customWidth="1"/>
    <col min="280" max="282" width="7.28515625" style="53" customWidth="1"/>
    <col min="283" max="510" width="11.42578125" style="53"/>
    <col min="511" max="511" width="17.7109375" style="53" customWidth="1"/>
    <col min="512" max="514" width="7.42578125" style="53" bestFit="1" customWidth="1"/>
    <col min="515" max="515" width="1.42578125" style="53" customWidth="1"/>
    <col min="516" max="518" width="7.28515625" style="53" customWidth="1"/>
    <col min="519" max="519" width="1.42578125" style="53" customWidth="1"/>
    <col min="520" max="522" width="7.28515625" style="53" customWidth="1"/>
    <col min="523" max="523" width="1.85546875" style="53" customWidth="1"/>
    <col min="524" max="526" width="7.28515625" style="53" customWidth="1"/>
    <col min="527" max="527" width="1.5703125" style="53" customWidth="1"/>
    <col min="528" max="530" width="7.28515625" style="53" customWidth="1"/>
    <col min="531" max="531" width="1.140625" style="53" customWidth="1"/>
    <col min="532" max="534" width="7.28515625" style="53" customWidth="1"/>
    <col min="535" max="535" width="1.42578125" style="53" customWidth="1"/>
    <col min="536" max="538" width="7.28515625" style="53" customWidth="1"/>
    <col min="539" max="766" width="11.42578125" style="53"/>
    <col min="767" max="767" width="17.7109375" style="53" customWidth="1"/>
    <col min="768" max="770" width="7.42578125" style="53" bestFit="1" customWidth="1"/>
    <col min="771" max="771" width="1.42578125" style="53" customWidth="1"/>
    <col min="772" max="774" width="7.28515625" style="53" customWidth="1"/>
    <col min="775" max="775" width="1.42578125" style="53" customWidth="1"/>
    <col min="776" max="778" width="7.28515625" style="53" customWidth="1"/>
    <col min="779" max="779" width="1.85546875" style="53" customWidth="1"/>
    <col min="780" max="782" width="7.28515625" style="53" customWidth="1"/>
    <col min="783" max="783" width="1.5703125" style="53" customWidth="1"/>
    <col min="784" max="786" width="7.28515625" style="53" customWidth="1"/>
    <col min="787" max="787" width="1.140625" style="53" customWidth="1"/>
    <col min="788" max="790" width="7.28515625" style="53" customWidth="1"/>
    <col min="791" max="791" width="1.42578125" style="53" customWidth="1"/>
    <col min="792" max="794" width="7.28515625" style="53" customWidth="1"/>
    <col min="795" max="1022" width="11.42578125" style="53"/>
    <col min="1023" max="1023" width="17.7109375" style="53" customWidth="1"/>
    <col min="1024" max="1026" width="7.42578125" style="53" bestFit="1" customWidth="1"/>
    <col min="1027" max="1027" width="1.42578125" style="53" customWidth="1"/>
    <col min="1028" max="1030" width="7.28515625" style="53" customWidth="1"/>
    <col min="1031" max="1031" width="1.42578125" style="53" customWidth="1"/>
    <col min="1032" max="1034" width="7.28515625" style="53" customWidth="1"/>
    <col min="1035" max="1035" width="1.85546875" style="53" customWidth="1"/>
    <col min="1036" max="1038" width="7.28515625" style="53" customWidth="1"/>
    <col min="1039" max="1039" width="1.5703125" style="53" customWidth="1"/>
    <col min="1040" max="1042" width="7.28515625" style="53" customWidth="1"/>
    <col min="1043" max="1043" width="1.140625" style="53" customWidth="1"/>
    <col min="1044" max="1046" width="7.28515625" style="53" customWidth="1"/>
    <col min="1047" max="1047" width="1.42578125" style="53" customWidth="1"/>
    <col min="1048" max="1050" width="7.28515625" style="53" customWidth="1"/>
    <col min="1051" max="1278" width="11.42578125" style="53"/>
    <col min="1279" max="1279" width="17.7109375" style="53" customWidth="1"/>
    <col min="1280" max="1282" width="7.42578125" style="53" bestFit="1" customWidth="1"/>
    <col min="1283" max="1283" width="1.42578125" style="53" customWidth="1"/>
    <col min="1284" max="1286" width="7.28515625" style="53" customWidth="1"/>
    <col min="1287" max="1287" width="1.42578125" style="53" customWidth="1"/>
    <col min="1288" max="1290" width="7.28515625" style="53" customWidth="1"/>
    <col min="1291" max="1291" width="1.85546875" style="53" customWidth="1"/>
    <col min="1292" max="1294" width="7.28515625" style="53" customWidth="1"/>
    <col min="1295" max="1295" width="1.5703125" style="53" customWidth="1"/>
    <col min="1296" max="1298" width="7.28515625" style="53" customWidth="1"/>
    <col min="1299" max="1299" width="1.140625" style="53" customWidth="1"/>
    <col min="1300" max="1302" width="7.28515625" style="53" customWidth="1"/>
    <col min="1303" max="1303" width="1.42578125" style="53" customWidth="1"/>
    <col min="1304" max="1306" width="7.28515625" style="53" customWidth="1"/>
    <col min="1307" max="1534" width="11.42578125" style="53"/>
    <col min="1535" max="1535" width="17.7109375" style="53" customWidth="1"/>
    <col min="1536" max="1538" width="7.42578125" style="53" bestFit="1" customWidth="1"/>
    <col min="1539" max="1539" width="1.42578125" style="53" customWidth="1"/>
    <col min="1540" max="1542" width="7.28515625" style="53" customWidth="1"/>
    <col min="1543" max="1543" width="1.42578125" style="53" customWidth="1"/>
    <col min="1544" max="1546" width="7.28515625" style="53" customWidth="1"/>
    <col min="1547" max="1547" width="1.85546875" style="53" customWidth="1"/>
    <col min="1548" max="1550" width="7.28515625" style="53" customWidth="1"/>
    <col min="1551" max="1551" width="1.5703125" style="53" customWidth="1"/>
    <col min="1552" max="1554" width="7.28515625" style="53" customWidth="1"/>
    <col min="1555" max="1555" width="1.140625" style="53" customWidth="1"/>
    <col min="1556" max="1558" width="7.28515625" style="53" customWidth="1"/>
    <col min="1559" max="1559" width="1.42578125" style="53" customWidth="1"/>
    <col min="1560" max="1562" width="7.28515625" style="53" customWidth="1"/>
    <col min="1563" max="1790" width="11.42578125" style="53"/>
    <col min="1791" max="1791" width="17.7109375" style="53" customWidth="1"/>
    <col min="1792" max="1794" width="7.42578125" style="53" bestFit="1" customWidth="1"/>
    <col min="1795" max="1795" width="1.42578125" style="53" customWidth="1"/>
    <col min="1796" max="1798" width="7.28515625" style="53" customWidth="1"/>
    <col min="1799" max="1799" width="1.42578125" style="53" customWidth="1"/>
    <col min="1800" max="1802" width="7.28515625" style="53" customWidth="1"/>
    <col min="1803" max="1803" width="1.85546875" style="53" customWidth="1"/>
    <col min="1804" max="1806" width="7.28515625" style="53" customWidth="1"/>
    <col min="1807" max="1807" width="1.5703125" style="53" customWidth="1"/>
    <col min="1808" max="1810" width="7.28515625" style="53" customWidth="1"/>
    <col min="1811" max="1811" width="1.140625" style="53" customWidth="1"/>
    <col min="1812" max="1814" width="7.28515625" style="53" customWidth="1"/>
    <col min="1815" max="1815" width="1.42578125" style="53" customWidth="1"/>
    <col min="1816" max="1818" width="7.28515625" style="53" customWidth="1"/>
    <col min="1819" max="2046" width="11.42578125" style="53"/>
    <col min="2047" max="2047" width="17.7109375" style="53" customWidth="1"/>
    <col min="2048" max="2050" width="7.42578125" style="53" bestFit="1" customWidth="1"/>
    <col min="2051" max="2051" width="1.42578125" style="53" customWidth="1"/>
    <col min="2052" max="2054" width="7.28515625" style="53" customWidth="1"/>
    <col min="2055" max="2055" width="1.42578125" style="53" customWidth="1"/>
    <col min="2056" max="2058" width="7.28515625" style="53" customWidth="1"/>
    <col min="2059" max="2059" width="1.85546875" style="53" customWidth="1"/>
    <col min="2060" max="2062" width="7.28515625" style="53" customWidth="1"/>
    <col min="2063" max="2063" width="1.5703125" style="53" customWidth="1"/>
    <col min="2064" max="2066" width="7.28515625" style="53" customWidth="1"/>
    <col min="2067" max="2067" width="1.140625" style="53" customWidth="1"/>
    <col min="2068" max="2070" width="7.28515625" style="53" customWidth="1"/>
    <col min="2071" max="2071" width="1.42578125" style="53" customWidth="1"/>
    <col min="2072" max="2074" width="7.28515625" style="53" customWidth="1"/>
    <col min="2075" max="2302" width="11.42578125" style="53"/>
    <col min="2303" max="2303" width="17.7109375" style="53" customWidth="1"/>
    <col min="2304" max="2306" width="7.42578125" style="53" bestFit="1" customWidth="1"/>
    <col min="2307" max="2307" width="1.42578125" style="53" customWidth="1"/>
    <col min="2308" max="2310" width="7.28515625" style="53" customWidth="1"/>
    <col min="2311" max="2311" width="1.42578125" style="53" customWidth="1"/>
    <col min="2312" max="2314" width="7.28515625" style="53" customWidth="1"/>
    <col min="2315" max="2315" width="1.85546875" style="53" customWidth="1"/>
    <col min="2316" max="2318" width="7.28515625" style="53" customWidth="1"/>
    <col min="2319" max="2319" width="1.5703125" style="53" customWidth="1"/>
    <col min="2320" max="2322" width="7.28515625" style="53" customWidth="1"/>
    <col min="2323" max="2323" width="1.140625" style="53" customWidth="1"/>
    <col min="2324" max="2326" width="7.28515625" style="53" customWidth="1"/>
    <col min="2327" max="2327" width="1.42578125" style="53" customWidth="1"/>
    <col min="2328" max="2330" width="7.28515625" style="53" customWidth="1"/>
    <col min="2331" max="2558" width="11.42578125" style="53"/>
    <col min="2559" max="2559" width="17.7109375" style="53" customWidth="1"/>
    <col min="2560" max="2562" width="7.42578125" style="53" bestFit="1" customWidth="1"/>
    <col min="2563" max="2563" width="1.42578125" style="53" customWidth="1"/>
    <col min="2564" max="2566" width="7.28515625" style="53" customWidth="1"/>
    <col min="2567" max="2567" width="1.42578125" style="53" customWidth="1"/>
    <col min="2568" max="2570" width="7.28515625" style="53" customWidth="1"/>
    <col min="2571" max="2571" width="1.85546875" style="53" customWidth="1"/>
    <col min="2572" max="2574" width="7.28515625" style="53" customWidth="1"/>
    <col min="2575" max="2575" width="1.5703125" style="53" customWidth="1"/>
    <col min="2576" max="2578" width="7.28515625" style="53" customWidth="1"/>
    <col min="2579" max="2579" width="1.140625" style="53" customWidth="1"/>
    <col min="2580" max="2582" width="7.28515625" style="53" customWidth="1"/>
    <col min="2583" max="2583" width="1.42578125" style="53" customWidth="1"/>
    <col min="2584" max="2586" width="7.28515625" style="53" customWidth="1"/>
    <col min="2587" max="2814" width="11.42578125" style="53"/>
    <col min="2815" max="2815" width="17.7109375" style="53" customWidth="1"/>
    <col min="2816" max="2818" width="7.42578125" style="53" bestFit="1" customWidth="1"/>
    <col min="2819" max="2819" width="1.42578125" style="53" customWidth="1"/>
    <col min="2820" max="2822" width="7.28515625" style="53" customWidth="1"/>
    <col min="2823" max="2823" width="1.42578125" style="53" customWidth="1"/>
    <col min="2824" max="2826" width="7.28515625" style="53" customWidth="1"/>
    <col min="2827" max="2827" width="1.85546875" style="53" customWidth="1"/>
    <col min="2828" max="2830" width="7.28515625" style="53" customWidth="1"/>
    <col min="2831" max="2831" width="1.5703125" style="53" customWidth="1"/>
    <col min="2832" max="2834" width="7.28515625" style="53" customWidth="1"/>
    <col min="2835" max="2835" width="1.140625" style="53" customWidth="1"/>
    <col min="2836" max="2838" width="7.28515625" style="53" customWidth="1"/>
    <col min="2839" max="2839" width="1.42578125" style="53" customWidth="1"/>
    <col min="2840" max="2842" width="7.28515625" style="53" customWidth="1"/>
    <col min="2843" max="3070" width="11.42578125" style="53"/>
    <col min="3071" max="3071" width="17.7109375" style="53" customWidth="1"/>
    <col min="3072" max="3074" width="7.42578125" style="53" bestFit="1" customWidth="1"/>
    <col min="3075" max="3075" width="1.42578125" style="53" customWidth="1"/>
    <col min="3076" max="3078" width="7.28515625" style="53" customWidth="1"/>
    <col min="3079" max="3079" width="1.42578125" style="53" customWidth="1"/>
    <col min="3080" max="3082" width="7.28515625" style="53" customWidth="1"/>
    <col min="3083" max="3083" width="1.85546875" style="53" customWidth="1"/>
    <col min="3084" max="3086" width="7.28515625" style="53" customWidth="1"/>
    <col min="3087" max="3087" width="1.5703125" style="53" customWidth="1"/>
    <col min="3088" max="3090" width="7.28515625" style="53" customWidth="1"/>
    <col min="3091" max="3091" width="1.140625" style="53" customWidth="1"/>
    <col min="3092" max="3094" width="7.28515625" style="53" customWidth="1"/>
    <col min="3095" max="3095" width="1.42578125" style="53" customWidth="1"/>
    <col min="3096" max="3098" width="7.28515625" style="53" customWidth="1"/>
    <col min="3099" max="3326" width="11.42578125" style="53"/>
    <col min="3327" max="3327" width="17.7109375" style="53" customWidth="1"/>
    <col min="3328" max="3330" width="7.42578125" style="53" bestFit="1" customWidth="1"/>
    <col min="3331" max="3331" width="1.42578125" style="53" customWidth="1"/>
    <col min="3332" max="3334" width="7.28515625" style="53" customWidth="1"/>
    <col min="3335" max="3335" width="1.42578125" style="53" customWidth="1"/>
    <col min="3336" max="3338" width="7.28515625" style="53" customWidth="1"/>
    <col min="3339" max="3339" width="1.85546875" style="53" customWidth="1"/>
    <col min="3340" max="3342" width="7.28515625" style="53" customWidth="1"/>
    <col min="3343" max="3343" width="1.5703125" style="53" customWidth="1"/>
    <col min="3344" max="3346" width="7.28515625" style="53" customWidth="1"/>
    <col min="3347" max="3347" width="1.140625" style="53" customWidth="1"/>
    <col min="3348" max="3350" width="7.28515625" style="53" customWidth="1"/>
    <col min="3351" max="3351" width="1.42578125" style="53" customWidth="1"/>
    <col min="3352" max="3354" width="7.28515625" style="53" customWidth="1"/>
    <col min="3355" max="3582" width="11.42578125" style="53"/>
    <col min="3583" max="3583" width="17.7109375" style="53" customWidth="1"/>
    <col min="3584" max="3586" width="7.42578125" style="53" bestFit="1" customWidth="1"/>
    <col min="3587" max="3587" width="1.42578125" style="53" customWidth="1"/>
    <col min="3588" max="3590" width="7.28515625" style="53" customWidth="1"/>
    <col min="3591" max="3591" width="1.42578125" style="53" customWidth="1"/>
    <col min="3592" max="3594" width="7.28515625" style="53" customWidth="1"/>
    <col min="3595" max="3595" width="1.85546875" style="53" customWidth="1"/>
    <col min="3596" max="3598" width="7.28515625" style="53" customWidth="1"/>
    <col min="3599" max="3599" width="1.5703125" style="53" customWidth="1"/>
    <col min="3600" max="3602" width="7.28515625" style="53" customWidth="1"/>
    <col min="3603" max="3603" width="1.140625" style="53" customWidth="1"/>
    <col min="3604" max="3606" width="7.28515625" style="53" customWidth="1"/>
    <col min="3607" max="3607" width="1.42578125" style="53" customWidth="1"/>
    <col min="3608" max="3610" width="7.28515625" style="53" customWidth="1"/>
    <col min="3611" max="3838" width="11.42578125" style="53"/>
    <col min="3839" max="3839" width="17.7109375" style="53" customWidth="1"/>
    <col min="3840" max="3842" width="7.42578125" style="53" bestFit="1" customWidth="1"/>
    <col min="3843" max="3843" width="1.42578125" style="53" customWidth="1"/>
    <col min="3844" max="3846" width="7.28515625" style="53" customWidth="1"/>
    <col min="3847" max="3847" width="1.42578125" style="53" customWidth="1"/>
    <col min="3848" max="3850" width="7.28515625" style="53" customWidth="1"/>
    <col min="3851" max="3851" width="1.85546875" style="53" customWidth="1"/>
    <col min="3852" max="3854" width="7.28515625" style="53" customWidth="1"/>
    <col min="3855" max="3855" width="1.5703125" style="53" customWidth="1"/>
    <col min="3856" max="3858" width="7.28515625" style="53" customWidth="1"/>
    <col min="3859" max="3859" width="1.140625" style="53" customWidth="1"/>
    <col min="3860" max="3862" width="7.28515625" style="53" customWidth="1"/>
    <col min="3863" max="3863" width="1.42578125" style="53" customWidth="1"/>
    <col min="3864" max="3866" width="7.28515625" style="53" customWidth="1"/>
    <col min="3867" max="4094" width="11.42578125" style="53"/>
    <col min="4095" max="4095" width="17.7109375" style="53" customWidth="1"/>
    <col min="4096" max="4098" width="7.42578125" style="53" bestFit="1" customWidth="1"/>
    <col min="4099" max="4099" width="1.42578125" style="53" customWidth="1"/>
    <col min="4100" max="4102" width="7.28515625" style="53" customWidth="1"/>
    <col min="4103" max="4103" width="1.42578125" style="53" customWidth="1"/>
    <col min="4104" max="4106" width="7.28515625" style="53" customWidth="1"/>
    <col min="4107" max="4107" width="1.85546875" style="53" customWidth="1"/>
    <col min="4108" max="4110" width="7.28515625" style="53" customWidth="1"/>
    <col min="4111" max="4111" width="1.5703125" style="53" customWidth="1"/>
    <col min="4112" max="4114" width="7.28515625" style="53" customWidth="1"/>
    <col min="4115" max="4115" width="1.140625" style="53" customWidth="1"/>
    <col min="4116" max="4118" width="7.28515625" style="53" customWidth="1"/>
    <col min="4119" max="4119" width="1.42578125" style="53" customWidth="1"/>
    <col min="4120" max="4122" width="7.28515625" style="53" customWidth="1"/>
    <col min="4123" max="4350" width="11.42578125" style="53"/>
    <col min="4351" max="4351" width="17.7109375" style="53" customWidth="1"/>
    <col min="4352" max="4354" width="7.42578125" style="53" bestFit="1" customWidth="1"/>
    <col min="4355" max="4355" width="1.42578125" style="53" customWidth="1"/>
    <col min="4356" max="4358" width="7.28515625" style="53" customWidth="1"/>
    <col min="4359" max="4359" width="1.42578125" style="53" customWidth="1"/>
    <col min="4360" max="4362" width="7.28515625" style="53" customWidth="1"/>
    <col min="4363" max="4363" width="1.85546875" style="53" customWidth="1"/>
    <col min="4364" max="4366" width="7.28515625" style="53" customWidth="1"/>
    <col min="4367" max="4367" width="1.5703125" style="53" customWidth="1"/>
    <col min="4368" max="4370" width="7.28515625" style="53" customWidth="1"/>
    <col min="4371" max="4371" width="1.140625" style="53" customWidth="1"/>
    <col min="4372" max="4374" width="7.28515625" style="53" customWidth="1"/>
    <col min="4375" max="4375" width="1.42578125" style="53" customWidth="1"/>
    <col min="4376" max="4378" width="7.28515625" style="53" customWidth="1"/>
    <col min="4379" max="4606" width="11.42578125" style="53"/>
    <col min="4607" max="4607" width="17.7109375" style="53" customWidth="1"/>
    <col min="4608" max="4610" width="7.42578125" style="53" bestFit="1" customWidth="1"/>
    <col min="4611" max="4611" width="1.42578125" style="53" customWidth="1"/>
    <col min="4612" max="4614" width="7.28515625" style="53" customWidth="1"/>
    <col min="4615" max="4615" width="1.42578125" style="53" customWidth="1"/>
    <col min="4616" max="4618" width="7.28515625" style="53" customWidth="1"/>
    <col min="4619" max="4619" width="1.85546875" style="53" customWidth="1"/>
    <col min="4620" max="4622" width="7.28515625" style="53" customWidth="1"/>
    <col min="4623" max="4623" width="1.5703125" style="53" customWidth="1"/>
    <col min="4624" max="4626" width="7.28515625" style="53" customWidth="1"/>
    <col min="4627" max="4627" width="1.140625" style="53" customWidth="1"/>
    <col min="4628" max="4630" width="7.28515625" style="53" customWidth="1"/>
    <col min="4631" max="4631" width="1.42578125" style="53" customWidth="1"/>
    <col min="4632" max="4634" width="7.28515625" style="53" customWidth="1"/>
    <col min="4635" max="4862" width="11.42578125" style="53"/>
    <col min="4863" max="4863" width="17.7109375" style="53" customWidth="1"/>
    <col min="4864" max="4866" width="7.42578125" style="53" bestFit="1" customWidth="1"/>
    <col min="4867" max="4867" width="1.42578125" style="53" customWidth="1"/>
    <col min="4868" max="4870" width="7.28515625" style="53" customWidth="1"/>
    <col min="4871" max="4871" width="1.42578125" style="53" customWidth="1"/>
    <col min="4872" max="4874" width="7.28515625" style="53" customWidth="1"/>
    <col min="4875" max="4875" width="1.85546875" style="53" customWidth="1"/>
    <col min="4876" max="4878" width="7.28515625" style="53" customWidth="1"/>
    <col min="4879" max="4879" width="1.5703125" style="53" customWidth="1"/>
    <col min="4880" max="4882" width="7.28515625" style="53" customWidth="1"/>
    <col min="4883" max="4883" width="1.140625" style="53" customWidth="1"/>
    <col min="4884" max="4886" width="7.28515625" style="53" customWidth="1"/>
    <col min="4887" max="4887" width="1.42578125" style="53" customWidth="1"/>
    <col min="4888" max="4890" width="7.28515625" style="53" customWidth="1"/>
    <col min="4891" max="5118" width="11.42578125" style="53"/>
    <col min="5119" max="5119" width="17.7109375" style="53" customWidth="1"/>
    <col min="5120" max="5122" width="7.42578125" style="53" bestFit="1" customWidth="1"/>
    <col min="5123" max="5123" width="1.42578125" style="53" customWidth="1"/>
    <col min="5124" max="5126" width="7.28515625" style="53" customWidth="1"/>
    <col min="5127" max="5127" width="1.42578125" style="53" customWidth="1"/>
    <col min="5128" max="5130" width="7.28515625" style="53" customWidth="1"/>
    <col min="5131" max="5131" width="1.85546875" style="53" customWidth="1"/>
    <col min="5132" max="5134" width="7.28515625" style="53" customWidth="1"/>
    <col min="5135" max="5135" width="1.5703125" style="53" customWidth="1"/>
    <col min="5136" max="5138" width="7.28515625" style="53" customWidth="1"/>
    <col min="5139" max="5139" width="1.140625" style="53" customWidth="1"/>
    <col min="5140" max="5142" width="7.28515625" style="53" customWidth="1"/>
    <col min="5143" max="5143" width="1.42578125" style="53" customWidth="1"/>
    <col min="5144" max="5146" width="7.28515625" style="53" customWidth="1"/>
    <col min="5147" max="5374" width="11.42578125" style="53"/>
    <col min="5375" max="5375" width="17.7109375" style="53" customWidth="1"/>
    <col min="5376" max="5378" width="7.42578125" style="53" bestFit="1" customWidth="1"/>
    <col min="5379" max="5379" width="1.42578125" style="53" customWidth="1"/>
    <col min="5380" max="5382" width="7.28515625" style="53" customWidth="1"/>
    <col min="5383" max="5383" width="1.42578125" style="53" customWidth="1"/>
    <col min="5384" max="5386" width="7.28515625" style="53" customWidth="1"/>
    <col min="5387" max="5387" width="1.85546875" style="53" customWidth="1"/>
    <col min="5388" max="5390" width="7.28515625" style="53" customWidth="1"/>
    <col min="5391" max="5391" width="1.5703125" style="53" customWidth="1"/>
    <col min="5392" max="5394" width="7.28515625" style="53" customWidth="1"/>
    <col min="5395" max="5395" width="1.140625" style="53" customWidth="1"/>
    <col min="5396" max="5398" width="7.28515625" style="53" customWidth="1"/>
    <col min="5399" max="5399" width="1.42578125" style="53" customWidth="1"/>
    <col min="5400" max="5402" width="7.28515625" style="53" customWidth="1"/>
    <col min="5403" max="5630" width="11.42578125" style="53"/>
    <col min="5631" max="5631" width="17.7109375" style="53" customWidth="1"/>
    <col min="5632" max="5634" width="7.42578125" style="53" bestFit="1" customWidth="1"/>
    <col min="5635" max="5635" width="1.42578125" style="53" customWidth="1"/>
    <col min="5636" max="5638" width="7.28515625" style="53" customWidth="1"/>
    <col min="5639" max="5639" width="1.42578125" style="53" customWidth="1"/>
    <col min="5640" max="5642" width="7.28515625" style="53" customWidth="1"/>
    <col min="5643" max="5643" width="1.85546875" style="53" customWidth="1"/>
    <col min="5644" max="5646" width="7.28515625" style="53" customWidth="1"/>
    <col min="5647" max="5647" width="1.5703125" style="53" customWidth="1"/>
    <col min="5648" max="5650" width="7.28515625" style="53" customWidth="1"/>
    <col min="5651" max="5651" width="1.140625" style="53" customWidth="1"/>
    <col min="5652" max="5654" width="7.28515625" style="53" customWidth="1"/>
    <col min="5655" max="5655" width="1.42578125" style="53" customWidth="1"/>
    <col min="5656" max="5658" width="7.28515625" style="53" customWidth="1"/>
    <col min="5659" max="5886" width="11.42578125" style="53"/>
    <col min="5887" max="5887" width="17.7109375" style="53" customWidth="1"/>
    <col min="5888" max="5890" width="7.42578125" style="53" bestFit="1" customWidth="1"/>
    <col min="5891" max="5891" width="1.42578125" style="53" customWidth="1"/>
    <col min="5892" max="5894" width="7.28515625" style="53" customWidth="1"/>
    <col min="5895" max="5895" width="1.42578125" style="53" customWidth="1"/>
    <col min="5896" max="5898" width="7.28515625" style="53" customWidth="1"/>
    <col min="5899" max="5899" width="1.85546875" style="53" customWidth="1"/>
    <col min="5900" max="5902" width="7.28515625" style="53" customWidth="1"/>
    <col min="5903" max="5903" width="1.5703125" style="53" customWidth="1"/>
    <col min="5904" max="5906" width="7.28515625" style="53" customWidth="1"/>
    <col min="5907" max="5907" width="1.140625" style="53" customWidth="1"/>
    <col min="5908" max="5910" width="7.28515625" style="53" customWidth="1"/>
    <col min="5911" max="5911" width="1.42578125" style="53" customWidth="1"/>
    <col min="5912" max="5914" width="7.28515625" style="53" customWidth="1"/>
    <col min="5915" max="6142" width="11.42578125" style="53"/>
    <col min="6143" max="6143" width="17.7109375" style="53" customWidth="1"/>
    <col min="6144" max="6146" width="7.42578125" style="53" bestFit="1" customWidth="1"/>
    <col min="6147" max="6147" width="1.42578125" style="53" customWidth="1"/>
    <col min="6148" max="6150" width="7.28515625" style="53" customWidth="1"/>
    <col min="6151" max="6151" width="1.42578125" style="53" customWidth="1"/>
    <col min="6152" max="6154" width="7.28515625" style="53" customWidth="1"/>
    <col min="6155" max="6155" width="1.85546875" style="53" customWidth="1"/>
    <col min="6156" max="6158" width="7.28515625" style="53" customWidth="1"/>
    <col min="6159" max="6159" width="1.5703125" style="53" customWidth="1"/>
    <col min="6160" max="6162" width="7.28515625" style="53" customWidth="1"/>
    <col min="6163" max="6163" width="1.140625" style="53" customWidth="1"/>
    <col min="6164" max="6166" width="7.28515625" style="53" customWidth="1"/>
    <col min="6167" max="6167" width="1.42578125" style="53" customWidth="1"/>
    <col min="6168" max="6170" width="7.28515625" style="53" customWidth="1"/>
    <col min="6171" max="6398" width="11.42578125" style="53"/>
    <col min="6399" max="6399" width="17.7109375" style="53" customWidth="1"/>
    <col min="6400" max="6402" width="7.42578125" style="53" bestFit="1" customWidth="1"/>
    <col min="6403" max="6403" width="1.42578125" style="53" customWidth="1"/>
    <col min="6404" max="6406" width="7.28515625" style="53" customWidth="1"/>
    <col min="6407" max="6407" width="1.42578125" style="53" customWidth="1"/>
    <col min="6408" max="6410" width="7.28515625" style="53" customWidth="1"/>
    <col min="6411" max="6411" width="1.85546875" style="53" customWidth="1"/>
    <col min="6412" max="6414" width="7.28515625" style="53" customWidth="1"/>
    <col min="6415" max="6415" width="1.5703125" style="53" customWidth="1"/>
    <col min="6416" max="6418" width="7.28515625" style="53" customWidth="1"/>
    <col min="6419" max="6419" width="1.140625" style="53" customWidth="1"/>
    <col min="6420" max="6422" width="7.28515625" style="53" customWidth="1"/>
    <col min="6423" max="6423" width="1.42578125" style="53" customWidth="1"/>
    <col min="6424" max="6426" width="7.28515625" style="53" customWidth="1"/>
    <col min="6427" max="6654" width="11.42578125" style="53"/>
    <col min="6655" max="6655" width="17.7109375" style="53" customWidth="1"/>
    <col min="6656" max="6658" width="7.42578125" style="53" bestFit="1" customWidth="1"/>
    <col min="6659" max="6659" width="1.42578125" style="53" customWidth="1"/>
    <col min="6660" max="6662" width="7.28515625" style="53" customWidth="1"/>
    <col min="6663" max="6663" width="1.42578125" style="53" customWidth="1"/>
    <col min="6664" max="6666" width="7.28515625" style="53" customWidth="1"/>
    <col min="6667" max="6667" width="1.85546875" style="53" customWidth="1"/>
    <col min="6668" max="6670" width="7.28515625" style="53" customWidth="1"/>
    <col min="6671" max="6671" width="1.5703125" style="53" customWidth="1"/>
    <col min="6672" max="6674" width="7.28515625" style="53" customWidth="1"/>
    <col min="6675" max="6675" width="1.140625" style="53" customWidth="1"/>
    <col min="6676" max="6678" width="7.28515625" style="53" customWidth="1"/>
    <col min="6679" max="6679" width="1.42578125" style="53" customWidth="1"/>
    <col min="6680" max="6682" width="7.28515625" style="53" customWidth="1"/>
    <col min="6683" max="6910" width="11.42578125" style="53"/>
    <col min="6911" max="6911" width="17.7109375" style="53" customWidth="1"/>
    <col min="6912" max="6914" width="7.42578125" style="53" bestFit="1" customWidth="1"/>
    <col min="6915" max="6915" width="1.42578125" style="53" customWidth="1"/>
    <col min="6916" max="6918" width="7.28515625" style="53" customWidth="1"/>
    <col min="6919" max="6919" width="1.42578125" style="53" customWidth="1"/>
    <col min="6920" max="6922" width="7.28515625" style="53" customWidth="1"/>
    <col min="6923" max="6923" width="1.85546875" style="53" customWidth="1"/>
    <col min="6924" max="6926" width="7.28515625" style="53" customWidth="1"/>
    <col min="6927" max="6927" width="1.5703125" style="53" customWidth="1"/>
    <col min="6928" max="6930" width="7.28515625" style="53" customWidth="1"/>
    <col min="6931" max="6931" width="1.140625" style="53" customWidth="1"/>
    <col min="6932" max="6934" width="7.28515625" style="53" customWidth="1"/>
    <col min="6935" max="6935" width="1.42578125" style="53" customWidth="1"/>
    <col min="6936" max="6938" width="7.28515625" style="53" customWidth="1"/>
    <col min="6939" max="7166" width="11.42578125" style="53"/>
    <col min="7167" max="7167" width="17.7109375" style="53" customWidth="1"/>
    <col min="7168" max="7170" width="7.42578125" style="53" bestFit="1" customWidth="1"/>
    <col min="7171" max="7171" width="1.42578125" style="53" customWidth="1"/>
    <col min="7172" max="7174" width="7.28515625" style="53" customWidth="1"/>
    <col min="7175" max="7175" width="1.42578125" style="53" customWidth="1"/>
    <col min="7176" max="7178" width="7.28515625" style="53" customWidth="1"/>
    <col min="7179" max="7179" width="1.85546875" style="53" customWidth="1"/>
    <col min="7180" max="7182" width="7.28515625" style="53" customWidth="1"/>
    <col min="7183" max="7183" width="1.5703125" style="53" customWidth="1"/>
    <col min="7184" max="7186" width="7.28515625" style="53" customWidth="1"/>
    <col min="7187" max="7187" width="1.140625" style="53" customWidth="1"/>
    <col min="7188" max="7190" width="7.28515625" style="53" customWidth="1"/>
    <col min="7191" max="7191" width="1.42578125" style="53" customWidth="1"/>
    <col min="7192" max="7194" width="7.28515625" style="53" customWidth="1"/>
    <col min="7195" max="7422" width="11.42578125" style="53"/>
    <col min="7423" max="7423" width="17.7109375" style="53" customWidth="1"/>
    <col min="7424" max="7426" width="7.42578125" style="53" bestFit="1" customWidth="1"/>
    <col min="7427" max="7427" width="1.42578125" style="53" customWidth="1"/>
    <col min="7428" max="7430" width="7.28515625" style="53" customWidth="1"/>
    <col min="7431" max="7431" width="1.42578125" style="53" customWidth="1"/>
    <col min="7432" max="7434" width="7.28515625" style="53" customWidth="1"/>
    <col min="7435" max="7435" width="1.85546875" style="53" customWidth="1"/>
    <col min="7436" max="7438" width="7.28515625" style="53" customWidth="1"/>
    <col min="7439" max="7439" width="1.5703125" style="53" customWidth="1"/>
    <col min="7440" max="7442" width="7.28515625" style="53" customWidth="1"/>
    <col min="7443" max="7443" width="1.140625" style="53" customWidth="1"/>
    <col min="7444" max="7446" width="7.28515625" style="53" customWidth="1"/>
    <col min="7447" max="7447" width="1.42578125" style="53" customWidth="1"/>
    <col min="7448" max="7450" width="7.28515625" style="53" customWidth="1"/>
    <col min="7451" max="7678" width="11.42578125" style="53"/>
    <col min="7679" max="7679" width="17.7109375" style="53" customWidth="1"/>
    <col min="7680" max="7682" width="7.42578125" style="53" bestFit="1" customWidth="1"/>
    <col min="7683" max="7683" width="1.42578125" style="53" customWidth="1"/>
    <col min="7684" max="7686" width="7.28515625" style="53" customWidth="1"/>
    <col min="7687" max="7687" width="1.42578125" style="53" customWidth="1"/>
    <col min="7688" max="7690" width="7.28515625" style="53" customWidth="1"/>
    <col min="7691" max="7691" width="1.85546875" style="53" customWidth="1"/>
    <col min="7692" max="7694" width="7.28515625" style="53" customWidth="1"/>
    <col min="7695" max="7695" width="1.5703125" style="53" customWidth="1"/>
    <col min="7696" max="7698" width="7.28515625" style="53" customWidth="1"/>
    <col min="7699" max="7699" width="1.140625" style="53" customWidth="1"/>
    <col min="7700" max="7702" width="7.28515625" style="53" customWidth="1"/>
    <col min="7703" max="7703" width="1.42578125" style="53" customWidth="1"/>
    <col min="7704" max="7706" width="7.28515625" style="53" customWidth="1"/>
    <col min="7707" max="7934" width="11.42578125" style="53"/>
    <col min="7935" max="7935" width="17.7109375" style="53" customWidth="1"/>
    <col min="7936" max="7938" width="7.42578125" style="53" bestFit="1" customWidth="1"/>
    <col min="7939" max="7939" width="1.42578125" style="53" customWidth="1"/>
    <col min="7940" max="7942" width="7.28515625" style="53" customWidth="1"/>
    <col min="7943" max="7943" width="1.42578125" style="53" customWidth="1"/>
    <col min="7944" max="7946" width="7.28515625" style="53" customWidth="1"/>
    <col min="7947" max="7947" width="1.85546875" style="53" customWidth="1"/>
    <col min="7948" max="7950" width="7.28515625" style="53" customWidth="1"/>
    <col min="7951" max="7951" width="1.5703125" style="53" customWidth="1"/>
    <col min="7952" max="7954" width="7.28515625" style="53" customWidth="1"/>
    <col min="7955" max="7955" width="1.140625" style="53" customWidth="1"/>
    <col min="7956" max="7958" width="7.28515625" style="53" customWidth="1"/>
    <col min="7959" max="7959" width="1.42578125" style="53" customWidth="1"/>
    <col min="7960" max="7962" width="7.28515625" style="53" customWidth="1"/>
    <col min="7963" max="8190" width="11.42578125" style="53"/>
    <col min="8191" max="8191" width="17.7109375" style="53" customWidth="1"/>
    <col min="8192" max="8194" width="7.42578125" style="53" bestFit="1" customWidth="1"/>
    <col min="8195" max="8195" width="1.42578125" style="53" customWidth="1"/>
    <col min="8196" max="8198" width="7.28515625" style="53" customWidth="1"/>
    <col min="8199" max="8199" width="1.42578125" style="53" customWidth="1"/>
    <col min="8200" max="8202" width="7.28515625" style="53" customWidth="1"/>
    <col min="8203" max="8203" width="1.85546875" style="53" customWidth="1"/>
    <col min="8204" max="8206" width="7.28515625" style="53" customWidth="1"/>
    <col min="8207" max="8207" width="1.5703125" style="53" customWidth="1"/>
    <col min="8208" max="8210" width="7.28515625" style="53" customWidth="1"/>
    <col min="8211" max="8211" width="1.140625" style="53" customWidth="1"/>
    <col min="8212" max="8214" width="7.28515625" style="53" customWidth="1"/>
    <col min="8215" max="8215" width="1.42578125" style="53" customWidth="1"/>
    <col min="8216" max="8218" width="7.28515625" style="53" customWidth="1"/>
    <col min="8219" max="8446" width="11.42578125" style="53"/>
    <col min="8447" max="8447" width="17.7109375" style="53" customWidth="1"/>
    <col min="8448" max="8450" width="7.42578125" style="53" bestFit="1" customWidth="1"/>
    <col min="8451" max="8451" width="1.42578125" style="53" customWidth="1"/>
    <col min="8452" max="8454" width="7.28515625" style="53" customWidth="1"/>
    <col min="8455" max="8455" width="1.42578125" style="53" customWidth="1"/>
    <col min="8456" max="8458" width="7.28515625" style="53" customWidth="1"/>
    <col min="8459" max="8459" width="1.85546875" style="53" customWidth="1"/>
    <col min="8460" max="8462" width="7.28515625" style="53" customWidth="1"/>
    <col min="8463" max="8463" width="1.5703125" style="53" customWidth="1"/>
    <col min="8464" max="8466" width="7.28515625" style="53" customWidth="1"/>
    <col min="8467" max="8467" width="1.140625" style="53" customWidth="1"/>
    <col min="8468" max="8470" width="7.28515625" style="53" customWidth="1"/>
    <col min="8471" max="8471" width="1.42578125" style="53" customWidth="1"/>
    <col min="8472" max="8474" width="7.28515625" style="53" customWidth="1"/>
    <col min="8475" max="8702" width="11.42578125" style="53"/>
    <col min="8703" max="8703" width="17.7109375" style="53" customWidth="1"/>
    <col min="8704" max="8706" width="7.42578125" style="53" bestFit="1" customWidth="1"/>
    <col min="8707" max="8707" width="1.42578125" style="53" customWidth="1"/>
    <col min="8708" max="8710" width="7.28515625" style="53" customWidth="1"/>
    <col min="8711" max="8711" width="1.42578125" style="53" customWidth="1"/>
    <col min="8712" max="8714" width="7.28515625" style="53" customWidth="1"/>
    <col min="8715" max="8715" width="1.85546875" style="53" customWidth="1"/>
    <col min="8716" max="8718" width="7.28515625" style="53" customWidth="1"/>
    <col min="8719" max="8719" width="1.5703125" style="53" customWidth="1"/>
    <col min="8720" max="8722" width="7.28515625" style="53" customWidth="1"/>
    <col min="8723" max="8723" width="1.140625" style="53" customWidth="1"/>
    <col min="8724" max="8726" width="7.28515625" style="53" customWidth="1"/>
    <col min="8727" max="8727" width="1.42578125" style="53" customWidth="1"/>
    <col min="8728" max="8730" width="7.28515625" style="53" customWidth="1"/>
    <col min="8731" max="8958" width="11.42578125" style="53"/>
    <col min="8959" max="8959" width="17.7109375" style="53" customWidth="1"/>
    <col min="8960" max="8962" width="7.42578125" style="53" bestFit="1" customWidth="1"/>
    <col min="8963" max="8963" width="1.42578125" style="53" customWidth="1"/>
    <col min="8964" max="8966" width="7.28515625" style="53" customWidth="1"/>
    <col min="8967" max="8967" width="1.42578125" style="53" customWidth="1"/>
    <col min="8968" max="8970" width="7.28515625" style="53" customWidth="1"/>
    <col min="8971" max="8971" width="1.85546875" style="53" customWidth="1"/>
    <col min="8972" max="8974" width="7.28515625" style="53" customWidth="1"/>
    <col min="8975" max="8975" width="1.5703125" style="53" customWidth="1"/>
    <col min="8976" max="8978" width="7.28515625" style="53" customWidth="1"/>
    <col min="8979" max="8979" width="1.140625" style="53" customWidth="1"/>
    <col min="8980" max="8982" width="7.28515625" style="53" customWidth="1"/>
    <col min="8983" max="8983" width="1.42578125" style="53" customWidth="1"/>
    <col min="8984" max="8986" width="7.28515625" style="53" customWidth="1"/>
    <col min="8987" max="9214" width="11.42578125" style="53"/>
    <col min="9215" max="9215" width="17.7109375" style="53" customWidth="1"/>
    <col min="9216" max="9218" width="7.42578125" style="53" bestFit="1" customWidth="1"/>
    <col min="9219" max="9219" width="1.42578125" style="53" customWidth="1"/>
    <col min="9220" max="9222" width="7.28515625" style="53" customWidth="1"/>
    <col min="9223" max="9223" width="1.42578125" style="53" customWidth="1"/>
    <col min="9224" max="9226" width="7.28515625" style="53" customWidth="1"/>
    <col min="9227" max="9227" width="1.85546875" style="53" customWidth="1"/>
    <col min="9228" max="9230" width="7.28515625" style="53" customWidth="1"/>
    <col min="9231" max="9231" width="1.5703125" style="53" customWidth="1"/>
    <col min="9232" max="9234" width="7.28515625" style="53" customWidth="1"/>
    <col min="9235" max="9235" width="1.140625" style="53" customWidth="1"/>
    <col min="9236" max="9238" width="7.28515625" style="53" customWidth="1"/>
    <col min="9239" max="9239" width="1.42578125" style="53" customWidth="1"/>
    <col min="9240" max="9242" width="7.28515625" style="53" customWidth="1"/>
    <col min="9243" max="9470" width="11.42578125" style="53"/>
    <col min="9471" max="9471" width="17.7109375" style="53" customWidth="1"/>
    <col min="9472" max="9474" width="7.42578125" style="53" bestFit="1" customWidth="1"/>
    <col min="9475" max="9475" width="1.42578125" style="53" customWidth="1"/>
    <col min="9476" max="9478" width="7.28515625" style="53" customWidth="1"/>
    <col min="9479" max="9479" width="1.42578125" style="53" customWidth="1"/>
    <col min="9480" max="9482" width="7.28515625" style="53" customWidth="1"/>
    <col min="9483" max="9483" width="1.85546875" style="53" customWidth="1"/>
    <col min="9484" max="9486" width="7.28515625" style="53" customWidth="1"/>
    <col min="9487" max="9487" width="1.5703125" style="53" customWidth="1"/>
    <col min="9488" max="9490" width="7.28515625" style="53" customWidth="1"/>
    <col min="9491" max="9491" width="1.140625" style="53" customWidth="1"/>
    <col min="9492" max="9494" width="7.28515625" style="53" customWidth="1"/>
    <col min="9495" max="9495" width="1.42578125" style="53" customWidth="1"/>
    <col min="9496" max="9498" width="7.28515625" style="53" customWidth="1"/>
    <col min="9499" max="9726" width="11.42578125" style="53"/>
    <col min="9727" max="9727" width="17.7109375" style="53" customWidth="1"/>
    <col min="9728" max="9730" width="7.42578125" style="53" bestFit="1" customWidth="1"/>
    <col min="9731" max="9731" width="1.42578125" style="53" customWidth="1"/>
    <col min="9732" max="9734" width="7.28515625" style="53" customWidth="1"/>
    <col min="9735" max="9735" width="1.42578125" style="53" customWidth="1"/>
    <col min="9736" max="9738" width="7.28515625" style="53" customWidth="1"/>
    <col min="9739" max="9739" width="1.85546875" style="53" customWidth="1"/>
    <col min="9740" max="9742" width="7.28515625" style="53" customWidth="1"/>
    <col min="9743" max="9743" width="1.5703125" style="53" customWidth="1"/>
    <col min="9744" max="9746" width="7.28515625" style="53" customWidth="1"/>
    <col min="9747" max="9747" width="1.140625" style="53" customWidth="1"/>
    <col min="9748" max="9750" width="7.28515625" style="53" customWidth="1"/>
    <col min="9751" max="9751" width="1.42578125" style="53" customWidth="1"/>
    <col min="9752" max="9754" width="7.28515625" style="53" customWidth="1"/>
    <col min="9755" max="9982" width="11.42578125" style="53"/>
    <col min="9983" max="9983" width="17.7109375" style="53" customWidth="1"/>
    <col min="9984" max="9986" width="7.42578125" style="53" bestFit="1" customWidth="1"/>
    <col min="9987" max="9987" width="1.42578125" style="53" customWidth="1"/>
    <col min="9988" max="9990" width="7.28515625" style="53" customWidth="1"/>
    <col min="9991" max="9991" width="1.42578125" style="53" customWidth="1"/>
    <col min="9992" max="9994" width="7.28515625" style="53" customWidth="1"/>
    <col min="9995" max="9995" width="1.85546875" style="53" customWidth="1"/>
    <col min="9996" max="9998" width="7.28515625" style="53" customWidth="1"/>
    <col min="9999" max="9999" width="1.5703125" style="53" customWidth="1"/>
    <col min="10000" max="10002" width="7.28515625" style="53" customWidth="1"/>
    <col min="10003" max="10003" width="1.140625" style="53" customWidth="1"/>
    <col min="10004" max="10006" width="7.28515625" style="53" customWidth="1"/>
    <col min="10007" max="10007" width="1.42578125" style="53" customWidth="1"/>
    <col min="10008" max="10010" width="7.28515625" style="53" customWidth="1"/>
    <col min="10011" max="10238" width="11.42578125" style="53"/>
    <col min="10239" max="10239" width="17.7109375" style="53" customWidth="1"/>
    <col min="10240" max="10242" width="7.42578125" style="53" bestFit="1" customWidth="1"/>
    <col min="10243" max="10243" width="1.42578125" style="53" customWidth="1"/>
    <col min="10244" max="10246" width="7.28515625" style="53" customWidth="1"/>
    <col min="10247" max="10247" width="1.42578125" style="53" customWidth="1"/>
    <col min="10248" max="10250" width="7.28515625" style="53" customWidth="1"/>
    <col min="10251" max="10251" width="1.85546875" style="53" customWidth="1"/>
    <col min="10252" max="10254" width="7.28515625" style="53" customWidth="1"/>
    <col min="10255" max="10255" width="1.5703125" style="53" customWidth="1"/>
    <col min="10256" max="10258" width="7.28515625" style="53" customWidth="1"/>
    <col min="10259" max="10259" width="1.140625" style="53" customWidth="1"/>
    <col min="10260" max="10262" width="7.28515625" style="53" customWidth="1"/>
    <col min="10263" max="10263" width="1.42578125" style="53" customWidth="1"/>
    <col min="10264" max="10266" width="7.28515625" style="53" customWidth="1"/>
    <col min="10267" max="10494" width="11.42578125" style="53"/>
    <col min="10495" max="10495" width="17.7109375" style="53" customWidth="1"/>
    <col min="10496" max="10498" width="7.42578125" style="53" bestFit="1" customWidth="1"/>
    <col min="10499" max="10499" width="1.42578125" style="53" customWidth="1"/>
    <col min="10500" max="10502" width="7.28515625" style="53" customWidth="1"/>
    <col min="10503" max="10503" width="1.42578125" style="53" customWidth="1"/>
    <col min="10504" max="10506" width="7.28515625" style="53" customWidth="1"/>
    <col min="10507" max="10507" width="1.85546875" style="53" customWidth="1"/>
    <col min="10508" max="10510" width="7.28515625" style="53" customWidth="1"/>
    <col min="10511" max="10511" width="1.5703125" style="53" customWidth="1"/>
    <col min="10512" max="10514" width="7.28515625" style="53" customWidth="1"/>
    <col min="10515" max="10515" width="1.140625" style="53" customWidth="1"/>
    <col min="10516" max="10518" width="7.28515625" style="53" customWidth="1"/>
    <col min="10519" max="10519" width="1.42578125" style="53" customWidth="1"/>
    <col min="10520" max="10522" width="7.28515625" style="53" customWidth="1"/>
    <col min="10523" max="10750" width="11.42578125" style="53"/>
    <col min="10751" max="10751" width="17.7109375" style="53" customWidth="1"/>
    <col min="10752" max="10754" width="7.42578125" style="53" bestFit="1" customWidth="1"/>
    <col min="10755" max="10755" width="1.42578125" style="53" customWidth="1"/>
    <col min="10756" max="10758" width="7.28515625" style="53" customWidth="1"/>
    <col min="10759" max="10759" width="1.42578125" style="53" customWidth="1"/>
    <col min="10760" max="10762" width="7.28515625" style="53" customWidth="1"/>
    <col min="10763" max="10763" width="1.85546875" style="53" customWidth="1"/>
    <col min="10764" max="10766" width="7.28515625" style="53" customWidth="1"/>
    <col min="10767" max="10767" width="1.5703125" style="53" customWidth="1"/>
    <col min="10768" max="10770" width="7.28515625" style="53" customWidth="1"/>
    <col min="10771" max="10771" width="1.140625" style="53" customWidth="1"/>
    <col min="10772" max="10774" width="7.28515625" style="53" customWidth="1"/>
    <col min="10775" max="10775" width="1.42578125" style="53" customWidth="1"/>
    <col min="10776" max="10778" width="7.28515625" style="53" customWidth="1"/>
    <col min="10779" max="11006" width="11.42578125" style="53"/>
    <col min="11007" max="11007" width="17.7109375" style="53" customWidth="1"/>
    <col min="11008" max="11010" width="7.42578125" style="53" bestFit="1" customWidth="1"/>
    <col min="11011" max="11011" width="1.42578125" style="53" customWidth="1"/>
    <col min="11012" max="11014" width="7.28515625" style="53" customWidth="1"/>
    <col min="11015" max="11015" width="1.42578125" style="53" customWidth="1"/>
    <col min="11016" max="11018" width="7.28515625" style="53" customWidth="1"/>
    <col min="11019" max="11019" width="1.85546875" style="53" customWidth="1"/>
    <col min="11020" max="11022" width="7.28515625" style="53" customWidth="1"/>
    <col min="11023" max="11023" width="1.5703125" style="53" customWidth="1"/>
    <col min="11024" max="11026" width="7.28515625" style="53" customWidth="1"/>
    <col min="11027" max="11027" width="1.140625" style="53" customWidth="1"/>
    <col min="11028" max="11030" width="7.28515625" style="53" customWidth="1"/>
    <col min="11031" max="11031" width="1.42578125" style="53" customWidth="1"/>
    <col min="11032" max="11034" width="7.28515625" style="53" customWidth="1"/>
    <col min="11035" max="11262" width="11.42578125" style="53"/>
    <col min="11263" max="11263" width="17.7109375" style="53" customWidth="1"/>
    <col min="11264" max="11266" width="7.42578125" style="53" bestFit="1" customWidth="1"/>
    <col min="11267" max="11267" width="1.42578125" style="53" customWidth="1"/>
    <col min="11268" max="11270" width="7.28515625" style="53" customWidth="1"/>
    <col min="11271" max="11271" width="1.42578125" style="53" customWidth="1"/>
    <col min="11272" max="11274" width="7.28515625" style="53" customWidth="1"/>
    <col min="11275" max="11275" width="1.85546875" style="53" customWidth="1"/>
    <col min="11276" max="11278" width="7.28515625" style="53" customWidth="1"/>
    <col min="11279" max="11279" width="1.5703125" style="53" customWidth="1"/>
    <col min="11280" max="11282" width="7.28515625" style="53" customWidth="1"/>
    <col min="11283" max="11283" width="1.140625" style="53" customWidth="1"/>
    <col min="11284" max="11286" width="7.28515625" style="53" customWidth="1"/>
    <col min="11287" max="11287" width="1.42578125" style="53" customWidth="1"/>
    <col min="11288" max="11290" width="7.28515625" style="53" customWidth="1"/>
    <col min="11291" max="11518" width="11.42578125" style="53"/>
    <col min="11519" max="11519" width="17.7109375" style="53" customWidth="1"/>
    <col min="11520" max="11522" width="7.42578125" style="53" bestFit="1" customWidth="1"/>
    <col min="11523" max="11523" width="1.42578125" style="53" customWidth="1"/>
    <col min="11524" max="11526" width="7.28515625" style="53" customWidth="1"/>
    <col min="11527" max="11527" width="1.42578125" style="53" customWidth="1"/>
    <col min="11528" max="11530" width="7.28515625" style="53" customWidth="1"/>
    <col min="11531" max="11531" width="1.85546875" style="53" customWidth="1"/>
    <col min="11532" max="11534" width="7.28515625" style="53" customWidth="1"/>
    <col min="11535" max="11535" width="1.5703125" style="53" customWidth="1"/>
    <col min="11536" max="11538" width="7.28515625" style="53" customWidth="1"/>
    <col min="11539" max="11539" width="1.140625" style="53" customWidth="1"/>
    <col min="11540" max="11542" width="7.28515625" style="53" customWidth="1"/>
    <col min="11543" max="11543" width="1.42578125" style="53" customWidth="1"/>
    <col min="11544" max="11546" width="7.28515625" style="53" customWidth="1"/>
    <col min="11547" max="11774" width="11.42578125" style="53"/>
    <col min="11775" max="11775" width="17.7109375" style="53" customWidth="1"/>
    <col min="11776" max="11778" width="7.42578125" style="53" bestFit="1" customWidth="1"/>
    <col min="11779" max="11779" width="1.42578125" style="53" customWidth="1"/>
    <col min="11780" max="11782" width="7.28515625" style="53" customWidth="1"/>
    <col min="11783" max="11783" width="1.42578125" style="53" customWidth="1"/>
    <col min="11784" max="11786" width="7.28515625" style="53" customWidth="1"/>
    <col min="11787" max="11787" width="1.85546875" style="53" customWidth="1"/>
    <col min="11788" max="11790" width="7.28515625" style="53" customWidth="1"/>
    <col min="11791" max="11791" width="1.5703125" style="53" customWidth="1"/>
    <col min="11792" max="11794" width="7.28515625" style="53" customWidth="1"/>
    <col min="11795" max="11795" width="1.140625" style="53" customWidth="1"/>
    <col min="11796" max="11798" width="7.28515625" style="53" customWidth="1"/>
    <col min="11799" max="11799" width="1.42578125" style="53" customWidth="1"/>
    <col min="11800" max="11802" width="7.28515625" style="53" customWidth="1"/>
    <col min="11803" max="12030" width="11.42578125" style="53"/>
    <col min="12031" max="12031" width="17.7109375" style="53" customWidth="1"/>
    <col min="12032" max="12034" width="7.42578125" style="53" bestFit="1" customWidth="1"/>
    <col min="12035" max="12035" width="1.42578125" style="53" customWidth="1"/>
    <col min="12036" max="12038" width="7.28515625" style="53" customWidth="1"/>
    <col min="12039" max="12039" width="1.42578125" style="53" customWidth="1"/>
    <col min="12040" max="12042" width="7.28515625" style="53" customWidth="1"/>
    <col min="12043" max="12043" width="1.85546875" style="53" customWidth="1"/>
    <col min="12044" max="12046" width="7.28515625" style="53" customWidth="1"/>
    <col min="12047" max="12047" width="1.5703125" style="53" customWidth="1"/>
    <col min="12048" max="12050" width="7.28515625" style="53" customWidth="1"/>
    <col min="12051" max="12051" width="1.140625" style="53" customWidth="1"/>
    <col min="12052" max="12054" width="7.28515625" style="53" customWidth="1"/>
    <col min="12055" max="12055" width="1.42578125" style="53" customWidth="1"/>
    <col min="12056" max="12058" width="7.28515625" style="53" customWidth="1"/>
    <col min="12059" max="12286" width="11.42578125" style="53"/>
    <col min="12287" max="12287" width="17.7109375" style="53" customWidth="1"/>
    <col min="12288" max="12290" width="7.42578125" style="53" bestFit="1" customWidth="1"/>
    <col min="12291" max="12291" width="1.42578125" style="53" customWidth="1"/>
    <col min="12292" max="12294" width="7.28515625" style="53" customWidth="1"/>
    <col min="12295" max="12295" width="1.42578125" style="53" customWidth="1"/>
    <col min="12296" max="12298" width="7.28515625" style="53" customWidth="1"/>
    <col min="12299" max="12299" width="1.85546875" style="53" customWidth="1"/>
    <col min="12300" max="12302" width="7.28515625" style="53" customWidth="1"/>
    <col min="12303" max="12303" width="1.5703125" style="53" customWidth="1"/>
    <col min="12304" max="12306" width="7.28515625" style="53" customWidth="1"/>
    <col min="12307" max="12307" width="1.140625" style="53" customWidth="1"/>
    <col min="12308" max="12310" width="7.28515625" style="53" customWidth="1"/>
    <col min="12311" max="12311" width="1.42578125" style="53" customWidth="1"/>
    <col min="12312" max="12314" width="7.28515625" style="53" customWidth="1"/>
    <col min="12315" max="12542" width="11.42578125" style="53"/>
    <col min="12543" max="12543" width="17.7109375" style="53" customWidth="1"/>
    <col min="12544" max="12546" width="7.42578125" style="53" bestFit="1" customWidth="1"/>
    <col min="12547" max="12547" width="1.42578125" style="53" customWidth="1"/>
    <col min="12548" max="12550" width="7.28515625" style="53" customWidth="1"/>
    <col min="12551" max="12551" width="1.42578125" style="53" customWidth="1"/>
    <col min="12552" max="12554" width="7.28515625" style="53" customWidth="1"/>
    <col min="12555" max="12555" width="1.85546875" style="53" customWidth="1"/>
    <col min="12556" max="12558" width="7.28515625" style="53" customWidth="1"/>
    <col min="12559" max="12559" width="1.5703125" style="53" customWidth="1"/>
    <col min="12560" max="12562" width="7.28515625" style="53" customWidth="1"/>
    <col min="12563" max="12563" width="1.140625" style="53" customWidth="1"/>
    <col min="12564" max="12566" width="7.28515625" style="53" customWidth="1"/>
    <col min="12567" max="12567" width="1.42578125" style="53" customWidth="1"/>
    <col min="12568" max="12570" width="7.28515625" style="53" customWidth="1"/>
    <col min="12571" max="12798" width="11.42578125" style="53"/>
    <col min="12799" max="12799" width="17.7109375" style="53" customWidth="1"/>
    <col min="12800" max="12802" width="7.42578125" style="53" bestFit="1" customWidth="1"/>
    <col min="12803" max="12803" width="1.42578125" style="53" customWidth="1"/>
    <col min="12804" max="12806" width="7.28515625" style="53" customWidth="1"/>
    <col min="12807" max="12807" width="1.42578125" style="53" customWidth="1"/>
    <col min="12808" max="12810" width="7.28515625" style="53" customWidth="1"/>
    <col min="12811" max="12811" width="1.85546875" style="53" customWidth="1"/>
    <col min="12812" max="12814" width="7.28515625" style="53" customWidth="1"/>
    <col min="12815" max="12815" width="1.5703125" style="53" customWidth="1"/>
    <col min="12816" max="12818" width="7.28515625" style="53" customWidth="1"/>
    <col min="12819" max="12819" width="1.140625" style="53" customWidth="1"/>
    <col min="12820" max="12822" width="7.28515625" style="53" customWidth="1"/>
    <col min="12823" max="12823" width="1.42578125" style="53" customWidth="1"/>
    <col min="12824" max="12826" width="7.28515625" style="53" customWidth="1"/>
    <col min="12827" max="13054" width="11.42578125" style="53"/>
    <col min="13055" max="13055" width="17.7109375" style="53" customWidth="1"/>
    <col min="13056" max="13058" width="7.42578125" style="53" bestFit="1" customWidth="1"/>
    <col min="13059" max="13059" width="1.42578125" style="53" customWidth="1"/>
    <col min="13060" max="13062" width="7.28515625" style="53" customWidth="1"/>
    <col min="13063" max="13063" width="1.42578125" style="53" customWidth="1"/>
    <col min="13064" max="13066" width="7.28515625" style="53" customWidth="1"/>
    <col min="13067" max="13067" width="1.85546875" style="53" customWidth="1"/>
    <col min="13068" max="13070" width="7.28515625" style="53" customWidth="1"/>
    <col min="13071" max="13071" width="1.5703125" style="53" customWidth="1"/>
    <col min="13072" max="13074" width="7.28515625" style="53" customWidth="1"/>
    <col min="13075" max="13075" width="1.140625" style="53" customWidth="1"/>
    <col min="13076" max="13078" width="7.28515625" style="53" customWidth="1"/>
    <col min="13079" max="13079" width="1.42578125" style="53" customWidth="1"/>
    <col min="13080" max="13082" width="7.28515625" style="53" customWidth="1"/>
    <col min="13083" max="13310" width="11.42578125" style="53"/>
    <col min="13311" max="13311" width="17.7109375" style="53" customWidth="1"/>
    <col min="13312" max="13314" width="7.42578125" style="53" bestFit="1" customWidth="1"/>
    <col min="13315" max="13315" width="1.42578125" style="53" customWidth="1"/>
    <col min="13316" max="13318" width="7.28515625" style="53" customWidth="1"/>
    <col min="13319" max="13319" width="1.42578125" style="53" customWidth="1"/>
    <col min="13320" max="13322" width="7.28515625" style="53" customWidth="1"/>
    <col min="13323" max="13323" width="1.85546875" style="53" customWidth="1"/>
    <col min="13324" max="13326" width="7.28515625" style="53" customWidth="1"/>
    <col min="13327" max="13327" width="1.5703125" style="53" customWidth="1"/>
    <col min="13328" max="13330" width="7.28515625" style="53" customWidth="1"/>
    <col min="13331" max="13331" width="1.140625" style="53" customWidth="1"/>
    <col min="13332" max="13334" width="7.28515625" style="53" customWidth="1"/>
    <col min="13335" max="13335" width="1.42578125" style="53" customWidth="1"/>
    <col min="13336" max="13338" width="7.28515625" style="53" customWidth="1"/>
    <col min="13339" max="13566" width="11.42578125" style="53"/>
    <col min="13567" max="13567" width="17.7109375" style="53" customWidth="1"/>
    <col min="13568" max="13570" width="7.42578125" style="53" bestFit="1" customWidth="1"/>
    <col min="13571" max="13571" width="1.42578125" style="53" customWidth="1"/>
    <col min="13572" max="13574" width="7.28515625" style="53" customWidth="1"/>
    <col min="13575" max="13575" width="1.42578125" style="53" customWidth="1"/>
    <col min="13576" max="13578" width="7.28515625" style="53" customWidth="1"/>
    <col min="13579" max="13579" width="1.85546875" style="53" customWidth="1"/>
    <col min="13580" max="13582" width="7.28515625" style="53" customWidth="1"/>
    <col min="13583" max="13583" width="1.5703125" style="53" customWidth="1"/>
    <col min="13584" max="13586" width="7.28515625" style="53" customWidth="1"/>
    <col min="13587" max="13587" width="1.140625" style="53" customWidth="1"/>
    <col min="13588" max="13590" width="7.28515625" style="53" customWidth="1"/>
    <col min="13591" max="13591" width="1.42578125" style="53" customWidth="1"/>
    <col min="13592" max="13594" width="7.28515625" style="53" customWidth="1"/>
    <col min="13595" max="13822" width="11.42578125" style="53"/>
    <col min="13823" max="13823" width="17.7109375" style="53" customWidth="1"/>
    <col min="13824" max="13826" width="7.42578125" style="53" bestFit="1" customWidth="1"/>
    <col min="13827" max="13827" width="1.42578125" style="53" customWidth="1"/>
    <col min="13828" max="13830" width="7.28515625" style="53" customWidth="1"/>
    <col min="13831" max="13831" width="1.42578125" style="53" customWidth="1"/>
    <col min="13832" max="13834" width="7.28515625" style="53" customWidth="1"/>
    <col min="13835" max="13835" width="1.85546875" style="53" customWidth="1"/>
    <col min="13836" max="13838" width="7.28515625" style="53" customWidth="1"/>
    <col min="13839" max="13839" width="1.5703125" style="53" customWidth="1"/>
    <col min="13840" max="13842" width="7.28515625" style="53" customWidth="1"/>
    <col min="13843" max="13843" width="1.140625" style="53" customWidth="1"/>
    <col min="13844" max="13846" width="7.28515625" style="53" customWidth="1"/>
    <col min="13847" max="13847" width="1.42578125" style="53" customWidth="1"/>
    <col min="13848" max="13850" width="7.28515625" style="53" customWidth="1"/>
    <col min="13851" max="14078" width="11.42578125" style="53"/>
    <col min="14079" max="14079" width="17.7109375" style="53" customWidth="1"/>
    <col min="14080" max="14082" width="7.42578125" style="53" bestFit="1" customWidth="1"/>
    <col min="14083" max="14083" width="1.42578125" style="53" customWidth="1"/>
    <col min="14084" max="14086" width="7.28515625" style="53" customWidth="1"/>
    <col min="14087" max="14087" width="1.42578125" style="53" customWidth="1"/>
    <col min="14088" max="14090" width="7.28515625" style="53" customWidth="1"/>
    <col min="14091" max="14091" width="1.85546875" style="53" customWidth="1"/>
    <col min="14092" max="14094" width="7.28515625" style="53" customWidth="1"/>
    <col min="14095" max="14095" width="1.5703125" style="53" customWidth="1"/>
    <col min="14096" max="14098" width="7.28515625" style="53" customWidth="1"/>
    <col min="14099" max="14099" width="1.140625" style="53" customWidth="1"/>
    <col min="14100" max="14102" width="7.28515625" style="53" customWidth="1"/>
    <col min="14103" max="14103" width="1.42578125" style="53" customWidth="1"/>
    <col min="14104" max="14106" width="7.28515625" style="53" customWidth="1"/>
    <col min="14107" max="14334" width="11.42578125" style="53"/>
    <col min="14335" max="14335" width="17.7109375" style="53" customWidth="1"/>
    <col min="14336" max="14338" width="7.42578125" style="53" bestFit="1" customWidth="1"/>
    <col min="14339" max="14339" width="1.42578125" style="53" customWidth="1"/>
    <col min="14340" max="14342" width="7.28515625" style="53" customWidth="1"/>
    <col min="14343" max="14343" width="1.42578125" style="53" customWidth="1"/>
    <col min="14344" max="14346" width="7.28515625" style="53" customWidth="1"/>
    <col min="14347" max="14347" width="1.85546875" style="53" customWidth="1"/>
    <col min="14348" max="14350" width="7.28515625" style="53" customWidth="1"/>
    <col min="14351" max="14351" width="1.5703125" style="53" customWidth="1"/>
    <col min="14352" max="14354" width="7.28515625" style="53" customWidth="1"/>
    <col min="14355" max="14355" width="1.140625" style="53" customWidth="1"/>
    <col min="14356" max="14358" width="7.28515625" style="53" customWidth="1"/>
    <col min="14359" max="14359" width="1.42578125" style="53" customWidth="1"/>
    <col min="14360" max="14362" width="7.28515625" style="53" customWidth="1"/>
    <col min="14363" max="14590" width="11.42578125" style="53"/>
    <col min="14591" max="14591" width="17.7109375" style="53" customWidth="1"/>
    <col min="14592" max="14594" width="7.42578125" style="53" bestFit="1" customWidth="1"/>
    <col min="14595" max="14595" width="1.42578125" style="53" customWidth="1"/>
    <col min="14596" max="14598" width="7.28515625" style="53" customWidth="1"/>
    <col min="14599" max="14599" width="1.42578125" style="53" customWidth="1"/>
    <col min="14600" max="14602" width="7.28515625" style="53" customWidth="1"/>
    <col min="14603" max="14603" width="1.85546875" style="53" customWidth="1"/>
    <col min="14604" max="14606" width="7.28515625" style="53" customWidth="1"/>
    <col min="14607" max="14607" width="1.5703125" style="53" customWidth="1"/>
    <col min="14608" max="14610" width="7.28515625" style="53" customWidth="1"/>
    <col min="14611" max="14611" width="1.140625" style="53" customWidth="1"/>
    <col min="14612" max="14614" width="7.28515625" style="53" customWidth="1"/>
    <col min="14615" max="14615" width="1.42578125" style="53" customWidth="1"/>
    <col min="14616" max="14618" width="7.28515625" style="53" customWidth="1"/>
    <col min="14619" max="14846" width="11.42578125" style="53"/>
    <col min="14847" max="14847" width="17.7109375" style="53" customWidth="1"/>
    <col min="14848" max="14850" width="7.42578125" style="53" bestFit="1" customWidth="1"/>
    <col min="14851" max="14851" width="1.42578125" style="53" customWidth="1"/>
    <col min="14852" max="14854" width="7.28515625" style="53" customWidth="1"/>
    <col min="14855" max="14855" width="1.42578125" style="53" customWidth="1"/>
    <col min="14856" max="14858" width="7.28515625" style="53" customWidth="1"/>
    <col min="14859" max="14859" width="1.85546875" style="53" customWidth="1"/>
    <col min="14860" max="14862" width="7.28515625" style="53" customWidth="1"/>
    <col min="14863" max="14863" width="1.5703125" style="53" customWidth="1"/>
    <col min="14864" max="14866" width="7.28515625" style="53" customWidth="1"/>
    <col min="14867" max="14867" width="1.140625" style="53" customWidth="1"/>
    <col min="14868" max="14870" width="7.28515625" style="53" customWidth="1"/>
    <col min="14871" max="14871" width="1.42578125" style="53" customWidth="1"/>
    <col min="14872" max="14874" width="7.28515625" style="53" customWidth="1"/>
    <col min="14875" max="15102" width="11.42578125" style="53"/>
    <col min="15103" max="15103" width="17.7109375" style="53" customWidth="1"/>
    <col min="15104" max="15106" width="7.42578125" style="53" bestFit="1" customWidth="1"/>
    <col min="15107" max="15107" width="1.42578125" style="53" customWidth="1"/>
    <col min="15108" max="15110" width="7.28515625" style="53" customWidth="1"/>
    <col min="15111" max="15111" width="1.42578125" style="53" customWidth="1"/>
    <col min="15112" max="15114" width="7.28515625" style="53" customWidth="1"/>
    <col min="15115" max="15115" width="1.85546875" style="53" customWidth="1"/>
    <col min="15116" max="15118" width="7.28515625" style="53" customWidth="1"/>
    <col min="15119" max="15119" width="1.5703125" style="53" customWidth="1"/>
    <col min="15120" max="15122" width="7.28515625" style="53" customWidth="1"/>
    <col min="15123" max="15123" width="1.140625" style="53" customWidth="1"/>
    <col min="15124" max="15126" width="7.28515625" style="53" customWidth="1"/>
    <col min="15127" max="15127" width="1.42578125" style="53" customWidth="1"/>
    <col min="15128" max="15130" width="7.28515625" style="53" customWidth="1"/>
    <col min="15131" max="15358" width="11.42578125" style="53"/>
    <col min="15359" max="15359" width="17.7109375" style="53" customWidth="1"/>
    <col min="15360" max="15362" width="7.42578125" style="53" bestFit="1" customWidth="1"/>
    <col min="15363" max="15363" width="1.42578125" style="53" customWidth="1"/>
    <col min="15364" max="15366" width="7.28515625" style="53" customWidth="1"/>
    <col min="15367" max="15367" width="1.42578125" style="53" customWidth="1"/>
    <col min="15368" max="15370" width="7.28515625" style="53" customWidth="1"/>
    <col min="15371" max="15371" width="1.85546875" style="53" customWidth="1"/>
    <col min="15372" max="15374" width="7.28515625" style="53" customWidth="1"/>
    <col min="15375" max="15375" width="1.5703125" style="53" customWidth="1"/>
    <col min="15376" max="15378" width="7.28515625" style="53" customWidth="1"/>
    <col min="15379" max="15379" width="1.140625" style="53" customWidth="1"/>
    <col min="15380" max="15382" width="7.28515625" style="53" customWidth="1"/>
    <col min="15383" max="15383" width="1.42578125" style="53" customWidth="1"/>
    <col min="15384" max="15386" width="7.28515625" style="53" customWidth="1"/>
    <col min="15387" max="15614" width="11.42578125" style="53"/>
    <col min="15615" max="15615" width="17.7109375" style="53" customWidth="1"/>
    <col min="15616" max="15618" width="7.42578125" style="53" bestFit="1" customWidth="1"/>
    <col min="15619" max="15619" width="1.42578125" style="53" customWidth="1"/>
    <col min="15620" max="15622" width="7.28515625" style="53" customWidth="1"/>
    <col min="15623" max="15623" width="1.42578125" style="53" customWidth="1"/>
    <col min="15624" max="15626" width="7.28515625" style="53" customWidth="1"/>
    <col min="15627" max="15627" width="1.85546875" style="53" customWidth="1"/>
    <col min="15628" max="15630" width="7.28515625" style="53" customWidth="1"/>
    <col min="15631" max="15631" width="1.5703125" style="53" customWidth="1"/>
    <col min="15632" max="15634" width="7.28515625" style="53" customWidth="1"/>
    <col min="15635" max="15635" width="1.140625" style="53" customWidth="1"/>
    <col min="15636" max="15638" width="7.28515625" style="53" customWidth="1"/>
    <col min="15639" max="15639" width="1.42578125" style="53" customWidth="1"/>
    <col min="15640" max="15642" width="7.28515625" style="53" customWidth="1"/>
    <col min="15643" max="15870" width="11.42578125" style="53"/>
    <col min="15871" max="15871" width="17.7109375" style="53" customWidth="1"/>
    <col min="15872" max="15874" width="7.42578125" style="53" bestFit="1" customWidth="1"/>
    <col min="15875" max="15875" width="1.42578125" style="53" customWidth="1"/>
    <col min="15876" max="15878" width="7.28515625" style="53" customWidth="1"/>
    <col min="15879" max="15879" width="1.42578125" style="53" customWidth="1"/>
    <col min="15880" max="15882" width="7.28515625" style="53" customWidth="1"/>
    <col min="15883" max="15883" width="1.85546875" style="53" customWidth="1"/>
    <col min="15884" max="15886" width="7.28515625" style="53" customWidth="1"/>
    <col min="15887" max="15887" width="1.5703125" style="53" customWidth="1"/>
    <col min="15888" max="15890" width="7.28515625" style="53" customWidth="1"/>
    <col min="15891" max="15891" width="1.140625" style="53" customWidth="1"/>
    <col min="15892" max="15894" width="7.28515625" style="53" customWidth="1"/>
    <col min="15895" max="15895" width="1.42578125" style="53" customWidth="1"/>
    <col min="15896" max="15898" width="7.28515625" style="53" customWidth="1"/>
    <col min="15899" max="16126" width="11.42578125" style="53"/>
    <col min="16127" max="16127" width="17.7109375" style="53" customWidth="1"/>
    <col min="16128" max="16130" width="7.42578125" style="53" bestFit="1" customWidth="1"/>
    <col min="16131" max="16131" width="1.42578125" style="53" customWidth="1"/>
    <col min="16132" max="16134" width="7.28515625" style="53" customWidth="1"/>
    <col min="16135" max="16135" width="1.42578125" style="53" customWidth="1"/>
    <col min="16136" max="16138" width="7.28515625" style="53" customWidth="1"/>
    <col min="16139" max="16139" width="1.85546875" style="53" customWidth="1"/>
    <col min="16140" max="16142" width="7.28515625" style="53" customWidth="1"/>
    <col min="16143" max="16143" width="1.5703125" style="53" customWidth="1"/>
    <col min="16144" max="16146" width="7.28515625" style="53" customWidth="1"/>
    <col min="16147" max="16147" width="1.140625" style="53" customWidth="1"/>
    <col min="16148" max="16150" width="7.28515625" style="53" customWidth="1"/>
    <col min="16151" max="16151" width="1.42578125" style="53" customWidth="1"/>
    <col min="16152" max="16154" width="7.28515625" style="53" customWidth="1"/>
    <col min="16155" max="16384" width="11.42578125" style="53"/>
  </cols>
  <sheetData>
    <row r="1" spans="1:30" ht="15" customHeight="1" x14ac:dyDescent="0.25">
      <c r="A1" s="265" t="s">
        <v>234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</row>
    <row r="2" spans="1:30" ht="15" customHeight="1" x14ac:dyDescent="0.25">
      <c r="A2" s="265" t="s">
        <v>253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</row>
    <row r="3" spans="1:30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</row>
    <row r="4" spans="1:30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0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0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0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0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0" s="51" customFormat="1" ht="15.95" customHeight="1" x14ac:dyDescent="0.25">
      <c r="A9" s="51" t="s">
        <v>8</v>
      </c>
      <c r="B9" s="191">
        <f>+'C63'!B9/'C62'!B9*100</f>
        <v>78.159312654725497</v>
      </c>
      <c r="C9" s="191">
        <f>+'C63'!C9/'C62'!C9*100</f>
        <v>74.910797393732537</v>
      </c>
      <c r="D9" s="191">
        <f>+'C63'!D9/'C62'!D9*100</f>
        <v>81.416101250072899</v>
      </c>
      <c r="E9" s="191"/>
      <c r="F9" s="191">
        <f>+'C63'!F9/'C62'!F9*100</f>
        <v>72.784253353859683</v>
      </c>
      <c r="G9" s="191">
        <f>+'C63'!G9/'C62'!G9*100</f>
        <v>70.643186942982922</v>
      </c>
      <c r="H9" s="191">
        <f>+'C63'!H9/'C62'!H9*100</f>
        <v>75.030985915492948</v>
      </c>
      <c r="I9" s="191"/>
      <c r="J9" s="191">
        <f>+'C63'!J9/'C62'!J9*100</f>
        <v>71.521798738689341</v>
      </c>
      <c r="K9" s="191">
        <f>+'C63'!K9/'C62'!K9*100</f>
        <v>67.899123744389826</v>
      </c>
      <c r="L9" s="191">
        <f>+'C63'!L9/'C62'!L9*100</f>
        <v>75.340768277571243</v>
      </c>
      <c r="M9" s="191"/>
      <c r="N9" s="191">
        <f>+'C63'!N9/'C62'!N9*100</f>
        <v>79.88739817920461</v>
      </c>
      <c r="O9" s="191">
        <f>+'C63'!O9/'C62'!O9*100</f>
        <v>76.365348399246699</v>
      </c>
      <c r="P9" s="191">
        <f>+'C63'!P9/'C62'!P9*100</f>
        <v>83.536585365853654</v>
      </c>
      <c r="Q9" s="191"/>
      <c r="R9" s="191">
        <f>+'C63'!R9/'C62'!R9*100</f>
        <v>75.560833993138033</v>
      </c>
      <c r="S9" s="191">
        <f>+'C63'!S9/'C62'!S9*100</f>
        <v>71.877001921844979</v>
      </c>
      <c r="T9" s="191">
        <f>+'C63'!T9/'C62'!T9*100</f>
        <v>79.162751853011798</v>
      </c>
      <c r="U9" s="191"/>
      <c r="V9" s="191">
        <f>+'C63'!V9/'C62'!V9*100</f>
        <v>78.646218280364621</v>
      </c>
      <c r="W9" s="191">
        <f>+'C63'!W9/'C62'!W9*100</f>
        <v>74.746335963923343</v>
      </c>
      <c r="X9" s="191">
        <f>+'C63'!X9/'C62'!X9*100</f>
        <v>82.41851447958318</v>
      </c>
      <c r="Y9" s="191"/>
      <c r="Z9" s="191">
        <f>+'C63'!Z9/'C62'!Z9*100</f>
        <v>93.886433185991152</v>
      </c>
      <c r="AA9" s="191">
        <f>+'C63'!AA9/'C62'!AA9*100</f>
        <v>92.314237095859326</v>
      </c>
      <c r="AB9" s="191">
        <f>+'C63'!AB9/'C62'!AB9*100</f>
        <v>95.335162681301455</v>
      </c>
    </row>
    <row r="10" spans="1:30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0" ht="15.95" customHeight="1" x14ac:dyDescent="0.25">
      <c r="A11" s="53" t="s">
        <v>47</v>
      </c>
      <c r="B11" s="99">
        <f>+'C63'!B11/'C62'!B11*100</f>
        <v>83.24191412899566</v>
      </c>
      <c r="C11" s="99">
        <f>+'C63'!C11/'C62'!C11*100</f>
        <v>80.619569323762747</v>
      </c>
      <c r="D11" s="99">
        <f>+'C63'!D11/'C62'!D11*100</f>
        <v>85.871212121212125</v>
      </c>
      <c r="E11" s="99"/>
      <c r="F11" s="99">
        <f>+'C63'!F11/'C62'!F11*100</f>
        <v>79.194630872483216</v>
      </c>
      <c r="G11" s="99">
        <f>+'C63'!G11/'C62'!G11*100</f>
        <v>74.934725848563971</v>
      </c>
      <c r="H11" s="99">
        <f>+'C63'!H11/'C62'!H11*100</f>
        <v>83.701657458563545</v>
      </c>
      <c r="I11" s="99"/>
      <c r="J11" s="99">
        <f>+'C63'!J11/'C62'!J11*100</f>
        <v>75.641025641025635</v>
      </c>
      <c r="K11" s="99">
        <f>+'C63'!K11/'C62'!K11*100</f>
        <v>74.436090225563916</v>
      </c>
      <c r="L11" s="99">
        <f>+'C63'!L11/'C62'!L11*100</f>
        <v>76.902887139107605</v>
      </c>
      <c r="M11" s="99"/>
      <c r="N11" s="99">
        <f>+'C63'!N11/'C62'!N11*100</f>
        <v>76.219512195121951</v>
      </c>
      <c r="O11" s="99">
        <f>+'C63'!O11/'C62'!O11*100</f>
        <v>73.049645390070921</v>
      </c>
      <c r="P11" s="99">
        <f>+'C63'!P11/'C62'!P11*100</f>
        <v>79.59697732997482</v>
      </c>
      <c r="Q11" s="99"/>
      <c r="R11" s="99">
        <f>+'C63'!R11/'C62'!R11*100</f>
        <v>83.870967741935488</v>
      </c>
      <c r="S11" s="99">
        <f>+'C63'!S11/'C62'!S11*100</f>
        <v>82.015810276679844</v>
      </c>
      <c r="T11" s="99">
        <f>+'C63'!T11/'C62'!T11*100</f>
        <v>85.686653771760163</v>
      </c>
      <c r="U11" s="99"/>
      <c r="V11" s="99">
        <f>+'C63'!V11/'C62'!V11*100</f>
        <v>83.845391476709622</v>
      </c>
      <c r="W11" s="99">
        <f>+'C63'!W11/'C62'!W11*100</f>
        <v>80.594059405940598</v>
      </c>
      <c r="X11" s="99">
        <f>+'C63'!X11/'C62'!X11*100</f>
        <v>87.103174603174608</v>
      </c>
      <c r="Y11" s="99"/>
      <c r="Z11" s="99">
        <f>+'C63'!Z11/'C62'!Z11*100</f>
        <v>98.021978021978015</v>
      </c>
      <c r="AA11" s="99">
        <f>+'C63'!AA11/'C62'!AA11*100</f>
        <v>97.215777262180964</v>
      </c>
      <c r="AB11" s="99">
        <f>+'C63'!AB11/'C62'!AB11*100</f>
        <v>98.747390396659711</v>
      </c>
    </row>
    <row r="12" spans="1:30" ht="15.95" customHeight="1" x14ac:dyDescent="0.25">
      <c r="A12" s="53" t="s">
        <v>48</v>
      </c>
      <c r="B12" s="99">
        <f>+'C63'!B12/'C62'!B12*100</f>
        <v>63.361064891846922</v>
      </c>
      <c r="C12" s="99">
        <f>+'C63'!C12/'C62'!C12*100</f>
        <v>58.062234794908065</v>
      </c>
      <c r="D12" s="99">
        <f>+'C63'!D12/'C62'!D12*100</f>
        <v>68.070395977372726</v>
      </c>
      <c r="E12" s="99"/>
      <c r="F12" s="99">
        <f>+'C63'!F12/'C62'!F12*100</f>
        <v>41.53846153846154</v>
      </c>
      <c r="G12" s="99">
        <f>+'C63'!G12/'C62'!G12*100</f>
        <v>34.01015228426396</v>
      </c>
      <c r="H12" s="99">
        <f>+'C63'!H12/'C62'!H12*100</f>
        <v>49.222797927461137</v>
      </c>
      <c r="I12" s="99"/>
      <c r="J12" s="99">
        <f>+'C63'!J12/'C62'!J12*100</f>
        <v>41.359773371104815</v>
      </c>
      <c r="K12" s="99">
        <f>+'C63'!K12/'C62'!K12*100</f>
        <v>35.757575757575758</v>
      </c>
      <c r="L12" s="99">
        <f>+'C63'!L12/'C62'!L12*100</f>
        <v>46.276595744680847</v>
      </c>
      <c r="M12" s="99"/>
      <c r="N12" s="99">
        <f>+'C63'!N12/'C62'!N12*100</f>
        <v>59.006211180124225</v>
      </c>
      <c r="O12" s="99">
        <f>+'C63'!O12/'C62'!O12*100</f>
        <v>58.57988165680473</v>
      </c>
      <c r="P12" s="99">
        <f>+'C63'!P12/'C62'!P12*100</f>
        <v>59.477124183006538</v>
      </c>
      <c r="Q12" s="99"/>
      <c r="R12" s="99">
        <f>+'C63'!R12/'C62'!R12*100</f>
        <v>56.295224312590456</v>
      </c>
      <c r="S12" s="99">
        <f>+'C63'!S12/'C62'!S12*100</f>
        <v>50.153846153846146</v>
      </c>
      <c r="T12" s="99">
        <f>+'C63'!T12/'C62'!T12*100</f>
        <v>61.748633879781423</v>
      </c>
      <c r="U12" s="99"/>
      <c r="V12" s="99">
        <f>+'C63'!V12/'C62'!V12*100</f>
        <v>71.974522292993626</v>
      </c>
      <c r="W12" s="99">
        <f>+'C63'!W12/'C62'!W12*100</f>
        <v>66.43356643356644</v>
      </c>
      <c r="X12" s="99">
        <f>+'C63'!X12/'C62'!X12*100</f>
        <v>76.608187134502927</v>
      </c>
      <c r="Y12" s="99"/>
      <c r="Z12" s="99">
        <f>+'C63'!Z12/'C62'!Z12*100</f>
        <v>90.98228663446055</v>
      </c>
      <c r="AA12" s="99">
        <f>+'C63'!AA12/'C62'!AA12*100</f>
        <v>89.338235294117652</v>
      </c>
      <c r="AB12" s="99">
        <f>+'C63'!AB12/'C62'!AB12*100</f>
        <v>92.263610315186256</v>
      </c>
    </row>
    <row r="13" spans="1:30" ht="15.95" customHeight="1" x14ac:dyDescent="0.25">
      <c r="A13" s="53" t="s">
        <v>49</v>
      </c>
      <c r="B13" s="99">
        <f>+'C63'!B13/'C62'!B13*100</f>
        <v>71.690629647992068</v>
      </c>
      <c r="C13" s="99">
        <f>+'C63'!C13/'C62'!C13*100</f>
        <v>66.097560975609753</v>
      </c>
      <c r="D13" s="99">
        <f>+'C63'!D13/'C62'!D13*100</f>
        <v>75.522138680033407</v>
      </c>
      <c r="E13" s="99"/>
      <c r="F13" s="99">
        <f>+'C63'!F13/'C62'!F13*100</f>
        <v>24</v>
      </c>
      <c r="G13" s="99">
        <f>+'C63'!G13/'C62'!G13*100</f>
        <v>21.951219512195124</v>
      </c>
      <c r="H13" s="99">
        <f>+'C63'!H13/'C62'!H13*100</f>
        <v>26.47058823529412</v>
      </c>
      <c r="I13" s="99"/>
      <c r="J13" s="99">
        <f>+'C63'!J13/'C62'!J13*100</f>
        <v>48</v>
      </c>
      <c r="K13" s="99">
        <f>+'C63'!K13/'C62'!K13*100</f>
        <v>30.76923076923077</v>
      </c>
      <c r="L13" s="99">
        <f>+'C63'!L13/'C62'!L13*100</f>
        <v>66.666666666666657</v>
      </c>
      <c r="M13" s="99"/>
      <c r="N13" s="99">
        <f>+'C63'!N13/'C62'!N13*100</f>
        <v>43.589743589743591</v>
      </c>
      <c r="O13" s="99">
        <f>+'C63'!O13/'C62'!O13*100</f>
        <v>34.285714285714285</v>
      </c>
      <c r="P13" s="99">
        <f>+'C63'!P13/'C62'!P13*100</f>
        <v>51.162790697674424</v>
      </c>
      <c r="Q13" s="99"/>
      <c r="R13" s="99">
        <f>+'C63'!R13/'C62'!R13*100</f>
        <v>72.489082969432317</v>
      </c>
      <c r="S13" s="99">
        <f>+'C63'!S13/'C62'!S13*100</f>
        <v>70.260223048327148</v>
      </c>
      <c r="T13" s="99">
        <f>+'C63'!T13/'C62'!T13*100</f>
        <v>73.923444976076553</v>
      </c>
      <c r="U13" s="99"/>
      <c r="V13" s="99">
        <f>+'C63'!V13/'C62'!V13*100</f>
        <v>74.171029668411876</v>
      </c>
      <c r="W13" s="99">
        <f>+'C63'!W13/'C62'!W13*100</f>
        <v>72.197309417040358</v>
      </c>
      <c r="X13" s="99">
        <f>+'C63'!X13/'C62'!X13*100</f>
        <v>75.428571428571431</v>
      </c>
      <c r="Y13" s="99"/>
      <c r="Z13" s="99">
        <f>+'C63'!Z13/'C62'!Z13*100</f>
        <v>80.685920577617338</v>
      </c>
      <c r="AA13" s="99">
        <f>+'C63'!AA13/'C62'!AA13*100</f>
        <v>72.123893805309734</v>
      </c>
      <c r="AB13" s="99">
        <f>+'C63'!AB13/'C62'!AB13*100</f>
        <v>86.58536585365853</v>
      </c>
    </row>
    <row r="14" spans="1:30" ht="15.95" customHeight="1" x14ac:dyDescent="0.25">
      <c r="A14" s="53" t="s">
        <v>50</v>
      </c>
      <c r="B14" s="99">
        <f>+'C63'!B14/'C62'!B14*100</f>
        <v>75.718266551359662</v>
      </c>
      <c r="C14" s="99">
        <f>+'C63'!C14/'C62'!C14*100</f>
        <v>71.138691883372744</v>
      </c>
      <c r="D14" s="99">
        <f>+'C63'!D14/'C62'!D14*100</f>
        <v>80.078784468204844</v>
      </c>
      <c r="E14" s="99"/>
      <c r="F14" s="99">
        <f>+'C63'!F14/'C62'!F14*100</f>
        <v>68.879946344735075</v>
      </c>
      <c r="G14" s="99">
        <f>+'C63'!G14/'C62'!G14*100</f>
        <v>66.97490092470278</v>
      </c>
      <c r="H14" s="99">
        <f>+'C63'!H14/'C62'!H14*100</f>
        <v>70.844686648501366</v>
      </c>
      <c r="I14" s="99"/>
      <c r="J14" s="99">
        <f>+'C63'!J14/'C62'!J14*100</f>
        <v>66.751108296390115</v>
      </c>
      <c r="K14" s="99">
        <f>+'C63'!K14/'C62'!K14*100</f>
        <v>63.624841571609636</v>
      </c>
      <c r="L14" s="99">
        <f>+'C63'!L14/'C62'!L14*100</f>
        <v>69.873417721518976</v>
      </c>
      <c r="M14" s="99"/>
      <c r="N14" s="99">
        <f>+'C63'!N14/'C62'!N14*100</f>
        <v>77.438231469440836</v>
      </c>
      <c r="O14" s="99">
        <f>+'C63'!O14/'C62'!O14*100</f>
        <v>73.902132998745302</v>
      </c>
      <c r="P14" s="99">
        <f>+'C63'!P14/'C62'!P14*100</f>
        <v>81.241565452091763</v>
      </c>
      <c r="Q14" s="99"/>
      <c r="R14" s="99">
        <f>+'C63'!R14/'C62'!R14*100</f>
        <v>71.915747241725185</v>
      </c>
      <c r="S14" s="99">
        <f>+'C63'!S14/'C62'!S14*100</f>
        <v>66.13588110403397</v>
      </c>
      <c r="T14" s="99">
        <f>+'C63'!T14/'C62'!T14*100</f>
        <v>77.091254752851711</v>
      </c>
      <c r="U14" s="99"/>
      <c r="V14" s="99">
        <f>+'C63'!V14/'C62'!V14*100</f>
        <v>76.926736441484294</v>
      </c>
      <c r="W14" s="99">
        <f>+'C63'!W14/'C62'!W14*100</f>
        <v>69.261083743842363</v>
      </c>
      <c r="X14" s="99">
        <f>+'C63'!X14/'C62'!X14*100</f>
        <v>84.084636614535427</v>
      </c>
      <c r="Y14" s="99"/>
      <c r="Z14" s="37">
        <f>+'C63'!Z14/'C62'!Z14*100</f>
        <v>91.426893716970042</v>
      </c>
      <c r="AA14" s="37">
        <f>+'C63'!AA14/'C62'!AA14*100</f>
        <v>88.530927835051543</v>
      </c>
      <c r="AB14" s="37">
        <f>+'C63'!AB14/'C62'!AB14*100</f>
        <v>93.851132686084142</v>
      </c>
    </row>
    <row r="15" spans="1:30" ht="15.95" customHeight="1" x14ac:dyDescent="0.25">
      <c r="A15" s="53" t="s">
        <v>51</v>
      </c>
      <c r="B15" s="99">
        <f>+'C63'!B15/'C62'!B15*100</f>
        <v>84.568153909128114</v>
      </c>
      <c r="C15" s="99">
        <f>+'C63'!C15/'C62'!C15*100</f>
        <v>81.206496519721583</v>
      </c>
      <c r="D15" s="99">
        <f>+'C63'!D15/'C62'!D15*100</f>
        <v>88.34782608695653</v>
      </c>
      <c r="E15" s="99"/>
      <c r="F15" s="99">
        <f>+'C63'!F15/'C62'!F15*100</f>
        <v>80.493273542600889</v>
      </c>
      <c r="G15" s="99">
        <f>+'C63'!G15/'C62'!G15*100</f>
        <v>80.519480519480524</v>
      </c>
      <c r="H15" s="99">
        <f>+'C63'!H15/'C62'!H15*100</f>
        <v>80.465116279069775</v>
      </c>
      <c r="I15" s="99"/>
      <c r="J15" s="99">
        <f>+'C63'!J15/'C62'!J15*100</f>
        <v>69.607843137254903</v>
      </c>
      <c r="K15" s="99">
        <f>+'C63'!K15/'C62'!K15*100</f>
        <v>62.5</v>
      </c>
      <c r="L15" s="99">
        <f>+'C63'!L15/'C62'!L15*100</f>
        <v>77.604166666666657</v>
      </c>
      <c r="M15" s="99"/>
      <c r="N15" s="99">
        <f>+'C63'!N15/'C62'!N15*100</f>
        <v>85.826771653543304</v>
      </c>
      <c r="O15" s="99">
        <f>+'C63'!O15/'C62'!O15*100</f>
        <v>78.536585365853668</v>
      </c>
      <c r="P15" s="99">
        <f>+'C63'!P15/'C62'!P15*100</f>
        <v>94.318181818181827</v>
      </c>
      <c r="Q15" s="99"/>
      <c r="R15" s="99">
        <f>+'C63'!R15/'C62'!R15*100</f>
        <v>86.521739130434781</v>
      </c>
      <c r="S15" s="99">
        <f>+'C63'!S15/'C62'!S15*100</f>
        <v>83.817427385892117</v>
      </c>
      <c r="T15" s="99">
        <f>+'C63'!T15/'C62'!T15*100</f>
        <v>89.49771689497716</v>
      </c>
      <c r="U15" s="99"/>
      <c r="V15" s="99">
        <f>+'C63'!V15/'C62'!V15*100</f>
        <v>90.080428954423596</v>
      </c>
      <c r="W15" s="99">
        <f>+'C63'!W15/'C62'!W15*100</f>
        <v>87.437185929648237</v>
      </c>
      <c r="X15" s="99">
        <f>+'C63'!X15/'C62'!X15*100</f>
        <v>93.103448275862064</v>
      </c>
      <c r="Y15" s="99"/>
      <c r="Z15" s="37">
        <f>+'C63'!Z15/'C62'!Z15*100</f>
        <v>96.533333333333331</v>
      </c>
      <c r="AA15" s="37">
        <f>+'C63'!AA15/'C62'!AA15*100</f>
        <v>95.522388059701484</v>
      </c>
      <c r="AB15" s="37">
        <f>+'C63'!AB15/'C62'!AB15*100</f>
        <v>97.701149425287355</v>
      </c>
    </row>
    <row r="16" spans="1:30" ht="15.95" customHeight="1" x14ac:dyDescent="0.25">
      <c r="A16" s="53" t="s">
        <v>52</v>
      </c>
      <c r="B16" s="99">
        <f>+'C63'!B16/'C62'!B16*100</f>
        <v>74.04622667780562</v>
      </c>
      <c r="C16" s="99">
        <f>+'C63'!C16/'C62'!C16*100</f>
        <v>69.43207126948775</v>
      </c>
      <c r="D16" s="99">
        <f>+'C63'!D16/'C62'!D16*100</f>
        <v>78.66295264623956</v>
      </c>
      <c r="E16" s="99"/>
      <c r="F16" s="99">
        <f>+'C63'!F16/'C62'!F16*100</f>
        <v>57.584269662921351</v>
      </c>
      <c r="G16" s="99">
        <f>+'C63'!G16/'C62'!G16*100</f>
        <v>53.061224489795919</v>
      </c>
      <c r="H16" s="99">
        <f>+'C63'!H16/'C62'!H16*100</f>
        <v>61.788617886178862</v>
      </c>
      <c r="I16" s="99"/>
      <c r="J16" s="99">
        <f>+'C63'!J16/'C62'!J16*100</f>
        <v>69.717362045760439</v>
      </c>
      <c r="K16" s="99">
        <f>+'C63'!K16/'C62'!K16*100</f>
        <v>63.48773841961853</v>
      </c>
      <c r="L16" s="99">
        <f>+'C63'!L16/'C62'!L16*100</f>
        <v>75.797872340425528</v>
      </c>
      <c r="M16" s="99"/>
      <c r="N16" s="99">
        <f>+'C63'!N16/'C62'!N16*100</f>
        <v>81.353135313531354</v>
      </c>
      <c r="O16" s="99">
        <f>+'C63'!O16/'C62'!O16*100</f>
        <v>77.022653721682843</v>
      </c>
      <c r="P16" s="99">
        <f>+'C63'!P16/'C62'!P16*100</f>
        <v>85.858585858585855</v>
      </c>
      <c r="Q16" s="99"/>
      <c r="R16" s="99">
        <f>+'C63'!R16/'C62'!R16*100</f>
        <v>72.077922077922068</v>
      </c>
      <c r="S16" s="99">
        <f>+'C63'!S16/'C62'!S16*100</f>
        <v>67.610062893081761</v>
      </c>
      <c r="T16" s="99">
        <f>+'C63'!T16/'C62'!T16*100</f>
        <v>76.845637583892611</v>
      </c>
      <c r="U16" s="99"/>
      <c r="V16" s="99">
        <f>+'C63'!V16/'C62'!V16*100</f>
        <v>78.2</v>
      </c>
      <c r="W16" s="99">
        <f>+'C63'!W16/'C62'!W16*100</f>
        <v>69.396551724137936</v>
      </c>
      <c r="X16" s="99">
        <f>+'C63'!X16/'C62'!X16*100</f>
        <v>85.820895522388057</v>
      </c>
      <c r="Y16" s="99"/>
      <c r="Z16" s="37">
        <f>+'C63'!Z16/'C62'!Z16*100</f>
        <v>97.34299516908213</v>
      </c>
      <c r="AA16" s="37">
        <f>+'C63'!AA16/'C62'!AA16*100</f>
        <v>96.035242290748897</v>
      </c>
      <c r="AB16" s="37">
        <f>+'C63'!AB16/'C62'!AB16*100</f>
        <v>98.930481283422452</v>
      </c>
    </row>
    <row r="17" spans="1:28" ht="15.95" customHeight="1" x14ac:dyDescent="0.25">
      <c r="A17" s="53" t="s">
        <v>53</v>
      </c>
      <c r="B17" s="99">
        <f>+'C63'!B17/'C62'!B17*100</f>
        <v>70.274914089347078</v>
      </c>
      <c r="C17" s="99">
        <f>+'C63'!C17/'C62'!C17*100</f>
        <v>63.006756756756758</v>
      </c>
      <c r="D17" s="99">
        <f>+'C63'!D17/'C62'!D17*100</f>
        <v>77.7972027972028</v>
      </c>
      <c r="E17" s="99"/>
      <c r="F17" s="99">
        <f>+'C63'!F17/'C62'!F17*100</f>
        <v>66.515837104072389</v>
      </c>
      <c r="G17" s="99">
        <f>+'C63'!G17/'C62'!G17*100</f>
        <v>62.5</v>
      </c>
      <c r="H17" s="99">
        <f>+'C63'!H17/'C62'!H17*100</f>
        <v>71.287128712871279</v>
      </c>
      <c r="I17" s="99"/>
      <c r="J17" s="99">
        <f>+'C63'!J17/'C62'!J17*100</f>
        <v>60.648148148148152</v>
      </c>
      <c r="K17" s="99">
        <f>+'C63'!K17/'C62'!K17*100</f>
        <v>54.918032786885249</v>
      </c>
      <c r="L17" s="99">
        <f>+'C63'!L17/'C62'!L17*100</f>
        <v>68.085106382978722</v>
      </c>
      <c r="M17" s="99"/>
      <c r="N17" s="99">
        <f>+'C63'!N17/'C62'!N17*100</f>
        <v>77.981651376146786</v>
      </c>
      <c r="O17" s="99">
        <f>+'C63'!O17/'C62'!O17*100</f>
        <v>74.137931034482762</v>
      </c>
      <c r="P17" s="99">
        <f>+'C63'!P17/'C62'!P17*100</f>
        <v>82.35294117647058</v>
      </c>
      <c r="Q17" s="99"/>
      <c r="R17" s="99">
        <f>+'C63'!R17/'C62'!R17*100</f>
        <v>68.571428571428569</v>
      </c>
      <c r="S17" s="99">
        <f>+'C63'!S17/'C62'!S17*100</f>
        <v>51.94805194805194</v>
      </c>
      <c r="T17" s="99">
        <f>+'C63'!T17/'C62'!T17*100</f>
        <v>81.632653061224488</v>
      </c>
      <c r="U17" s="99"/>
      <c r="V17" s="99">
        <f>+'C63'!V17/'C62'!V17*100</f>
        <v>63.428571428571423</v>
      </c>
      <c r="W17" s="99">
        <f>+'C63'!W17/'C62'!W17*100</f>
        <v>51.807228915662648</v>
      </c>
      <c r="X17" s="99">
        <f>+'C63'!X17/'C62'!X17*100</f>
        <v>73.91304347826086</v>
      </c>
      <c r="Y17" s="99"/>
      <c r="Z17" s="37">
        <f>+'C63'!Z17/'C62'!Z17*100</f>
        <v>87.421383647798748</v>
      </c>
      <c r="AA17" s="37">
        <f>+'C63'!AA17/'C62'!AA17*100</f>
        <v>83.78378378378379</v>
      </c>
      <c r="AB17" s="37">
        <f>+'C63'!AB17/'C62'!AB17*100</f>
        <v>90.588235294117652</v>
      </c>
    </row>
    <row r="18" spans="1:28" ht="15.95" customHeight="1" x14ac:dyDescent="0.25">
      <c r="A18" s="53" t="s">
        <v>54</v>
      </c>
      <c r="B18" s="99">
        <f>+'C63'!B18/'C62'!B18*100</f>
        <v>78.051887885105401</v>
      </c>
      <c r="C18" s="99">
        <f>+'C63'!C18/'C62'!C18*100</f>
        <v>75.086505190311414</v>
      </c>
      <c r="D18" s="99">
        <f>+'C63'!D18/'C62'!D18*100</f>
        <v>81.042102814608057</v>
      </c>
      <c r="E18" s="99"/>
      <c r="F18" s="99">
        <f>+'C63'!F18/'C62'!F18*100</f>
        <v>71.418181818181807</v>
      </c>
      <c r="G18" s="99">
        <f>+'C63'!G18/'C62'!G18*100</f>
        <v>69.037656903765694</v>
      </c>
      <c r="H18" s="99">
        <f>+'C63'!H18/'C62'!H18*100</f>
        <v>74.012158054711236</v>
      </c>
      <c r="I18" s="99"/>
      <c r="J18" s="99">
        <f>+'C63'!J18/'C62'!J18*100</f>
        <v>72.764786795048138</v>
      </c>
      <c r="K18" s="99">
        <f>+'C63'!K18/'C62'!K18*100</f>
        <v>71.917808219178085</v>
      </c>
      <c r="L18" s="99">
        <f>+'C63'!L18/'C62'!L18*100</f>
        <v>73.618784530386733</v>
      </c>
      <c r="M18" s="99"/>
      <c r="N18" s="99">
        <f>+'C63'!N18/'C62'!N18*100</f>
        <v>79.583333333333329</v>
      </c>
      <c r="O18" s="99">
        <f>+'C63'!O18/'C62'!O18*100</f>
        <v>75.173370319001393</v>
      </c>
      <c r="P18" s="99">
        <f>+'C63'!P18/'C62'!P18*100</f>
        <v>84.005563282336581</v>
      </c>
      <c r="Q18" s="99"/>
      <c r="R18" s="99">
        <f>+'C63'!R18/'C62'!R18*100</f>
        <v>74.205844980940284</v>
      </c>
      <c r="S18" s="99">
        <f>+'C63'!S18/'C62'!S18*100</f>
        <v>69.191919191919197</v>
      </c>
      <c r="T18" s="99">
        <f>+'C63'!T18/'C62'!T18*100</f>
        <v>79.283887468030684</v>
      </c>
      <c r="U18" s="99"/>
      <c r="V18" s="99">
        <f>+'C63'!V18/'C62'!V18*100</f>
        <v>76.767676767676761</v>
      </c>
      <c r="W18" s="99">
        <f>+'C63'!W18/'C62'!W18*100</f>
        <v>74.137931034482762</v>
      </c>
      <c r="X18" s="99">
        <f>+'C63'!X18/'C62'!X18*100</f>
        <v>79.420289855072468</v>
      </c>
      <c r="Y18" s="99"/>
      <c r="Z18" s="99">
        <f>+'C63'!Z18/'C62'!Z18*100</f>
        <v>94.021352313167256</v>
      </c>
      <c r="AA18" s="99">
        <f>+'C63'!AA18/'C62'!AA18*100</f>
        <v>92.636229749631809</v>
      </c>
      <c r="AB18" s="99">
        <f>+'C63'!AB18/'C62'!AB18*100</f>
        <v>95.316804407713491</v>
      </c>
    </row>
    <row r="19" spans="1:28" ht="15.95" customHeight="1" x14ac:dyDescent="0.25">
      <c r="A19" s="53" t="s">
        <v>55</v>
      </c>
      <c r="B19" s="99">
        <f>+'C63'!B19/'C62'!B19*100</f>
        <v>73.056859676577986</v>
      </c>
      <c r="C19" s="99">
        <f>+'C63'!C19/'C62'!C19*100</f>
        <v>67.911200807265388</v>
      </c>
      <c r="D19" s="99">
        <f>+'C63'!D19/'C62'!D19*100</f>
        <v>78.563714902807774</v>
      </c>
      <c r="E19" s="99"/>
      <c r="F19" s="99">
        <f>+'C63'!F19/'C62'!F19*100</f>
        <v>70.725388601036272</v>
      </c>
      <c r="G19" s="99">
        <f>+'C63'!G19/'C62'!G19*100</f>
        <v>67.910447761194021</v>
      </c>
      <c r="H19" s="99">
        <f>+'C63'!H19/'C62'!H19*100</f>
        <v>73.78378378378379</v>
      </c>
      <c r="I19" s="99"/>
      <c r="J19" s="99">
        <f>+'C63'!J19/'C62'!J19*100</f>
        <v>68.487928843710293</v>
      </c>
      <c r="K19" s="99">
        <f>+'C63'!K19/'C62'!K19*100</f>
        <v>61.707317073170728</v>
      </c>
      <c r="L19" s="99">
        <f>+'C63'!L19/'C62'!L19*100</f>
        <v>75.862068965517238</v>
      </c>
      <c r="M19" s="99"/>
      <c r="N19" s="99">
        <f>+'C63'!N19/'C62'!N19*100</f>
        <v>72.65973254086181</v>
      </c>
      <c r="O19" s="99">
        <f>+'C63'!O19/'C62'!O19*100</f>
        <v>68.555240793201136</v>
      </c>
      <c r="P19" s="99">
        <f>+'C63'!P19/'C62'!P19*100</f>
        <v>77.1875</v>
      </c>
      <c r="Q19" s="99"/>
      <c r="R19" s="99">
        <f>+'C63'!R19/'C62'!R19*100</f>
        <v>65.562913907284766</v>
      </c>
      <c r="S19" s="99">
        <f>+'C63'!S19/'C62'!S19*100</f>
        <v>60.56782334384858</v>
      </c>
      <c r="T19" s="99">
        <f>+'C63'!T19/'C62'!T19*100</f>
        <v>71.080139372822302</v>
      </c>
      <c r="U19" s="99"/>
      <c r="V19" s="99">
        <f>+'C63'!V19/'C62'!V19*100</f>
        <v>74.306839186691306</v>
      </c>
      <c r="W19" s="99">
        <f>+'C63'!W19/'C62'!W19*100</f>
        <v>64.835164835164832</v>
      </c>
      <c r="X19" s="99">
        <f>+'C63'!X19/'C62'!X19*100</f>
        <v>83.955223880597018</v>
      </c>
      <c r="Y19" s="99"/>
      <c r="Z19" s="37">
        <f>+'C63'!Z19/'C62'!Z19*100</f>
        <v>93.873085339168497</v>
      </c>
      <c r="AA19" s="37">
        <f>+'C63'!AA19/'C62'!AA19*100</f>
        <v>92.070484581497809</v>
      </c>
      <c r="AB19" s="37">
        <f>+'C63'!AB19/'C62'!AB19*100</f>
        <v>95.652173913043484</v>
      </c>
    </row>
    <row r="20" spans="1:28" ht="15.95" customHeight="1" x14ac:dyDescent="0.25">
      <c r="A20" s="53" t="s">
        <v>56</v>
      </c>
      <c r="B20" s="99">
        <f>+'C63'!B20/'C62'!B20*100</f>
        <v>71.754176610978519</v>
      </c>
      <c r="C20" s="99">
        <f>+'C63'!C20/'C62'!C20*100</f>
        <v>65.865384615384613</v>
      </c>
      <c r="D20" s="99">
        <f>+'C63'!D20/'C62'!D20*100</f>
        <v>77.559241706161146</v>
      </c>
      <c r="E20" s="99"/>
      <c r="F20" s="99">
        <f>+'C63'!F20/'C62'!F20*100</f>
        <v>65.649311789347692</v>
      </c>
      <c r="G20" s="99">
        <f>+'C63'!G20/'C62'!G20*100</f>
        <v>60.869565217391312</v>
      </c>
      <c r="H20" s="99">
        <f>+'C63'!H20/'C62'!H20*100</f>
        <v>70.609756097560975</v>
      </c>
      <c r="I20" s="99"/>
      <c r="J20" s="99">
        <f>+'C63'!J20/'C62'!J20*100</f>
        <v>64.425936942296246</v>
      </c>
      <c r="K20" s="99">
        <f>+'C63'!K20/'C62'!K20*100</f>
        <v>57.342657342657347</v>
      </c>
      <c r="L20" s="99">
        <f>+'C63'!L20/'C62'!L20*100</f>
        <v>71.810449574726604</v>
      </c>
      <c r="M20" s="99"/>
      <c r="N20" s="99">
        <f>+'C63'!N20/'C62'!N20*100</f>
        <v>73.929712460063897</v>
      </c>
      <c r="O20" s="99">
        <f>+'C63'!O20/'C62'!O20*100</f>
        <v>67.320261437908499</v>
      </c>
      <c r="P20" s="99">
        <f>+'C63'!P20/'C62'!P20*100</f>
        <v>80.25</v>
      </c>
      <c r="Q20" s="99"/>
      <c r="R20" s="99">
        <f>+'C63'!R20/'C62'!R20*100</f>
        <v>69.754385964912274</v>
      </c>
      <c r="S20" s="99">
        <f>+'C63'!S20/'C62'!S20*100</f>
        <v>61.994219653179194</v>
      </c>
      <c r="T20" s="99">
        <f>+'C63'!T20/'C62'!T20*100</f>
        <v>77.080491132332867</v>
      </c>
      <c r="U20" s="99"/>
      <c r="V20" s="99">
        <f>+'C63'!V20/'C62'!V20*100</f>
        <v>75.1361161524501</v>
      </c>
      <c r="W20" s="99">
        <f>+'C63'!W20/'C62'!W20*100</f>
        <v>71.351351351351354</v>
      </c>
      <c r="X20" s="99">
        <f>+'C63'!X20/'C62'!X20*100</f>
        <v>78.976234003656316</v>
      </c>
      <c r="Y20" s="99"/>
      <c r="Z20" s="37">
        <f>+'C63'!Z20/'C62'!Z20*100</f>
        <v>91.239316239316238</v>
      </c>
      <c r="AA20" s="37">
        <f>+'C63'!AA20/'C62'!AA20*100</f>
        <v>88.838268792710707</v>
      </c>
      <c r="AB20" s="37">
        <f>+'C63'!AB20/'C62'!AB20*100</f>
        <v>93.360160965794776</v>
      </c>
    </row>
    <row r="21" spans="1:28" ht="15.95" customHeight="1" x14ac:dyDescent="0.25">
      <c r="A21" s="53" t="s">
        <v>57</v>
      </c>
      <c r="B21" s="99">
        <f>+'C63'!B21/'C62'!B21*100</f>
        <v>78.879310344827587</v>
      </c>
      <c r="C21" s="99">
        <f>+'C63'!C21/'C62'!C21*100</f>
        <v>76.148796498905909</v>
      </c>
      <c r="D21" s="99">
        <f>+'C63'!D21/'C62'!D21*100</f>
        <v>81.528662420382176</v>
      </c>
      <c r="E21" s="99"/>
      <c r="F21" s="99">
        <f>+'C63'!F21/'C62'!F21*100</f>
        <v>76.555023923444978</v>
      </c>
      <c r="G21" s="99">
        <f>+'C63'!G21/'C62'!G21*100</f>
        <v>76.525821596244143</v>
      </c>
      <c r="H21" s="99">
        <f>+'C63'!H21/'C62'!H21*100</f>
        <v>76.585365853658544</v>
      </c>
      <c r="I21" s="99"/>
      <c r="J21" s="99">
        <f>+'C63'!J21/'C62'!J21*100</f>
        <v>76.762402088772845</v>
      </c>
      <c r="K21" s="99">
        <f>+'C63'!K21/'C62'!K21*100</f>
        <v>73.039215686274503</v>
      </c>
      <c r="L21" s="99">
        <f>+'C63'!L21/'C62'!L21*100</f>
        <v>81.005586592178773</v>
      </c>
      <c r="M21" s="99"/>
      <c r="N21" s="99">
        <f>+'C63'!N21/'C62'!N21*100</f>
        <v>76.815642458100569</v>
      </c>
      <c r="O21" s="99">
        <f>+'C63'!O21/'C62'!O21*100</f>
        <v>72.988505747126439</v>
      </c>
      <c r="P21" s="99">
        <f>+'C63'!P21/'C62'!P21*100</f>
        <v>80.434782608695656</v>
      </c>
      <c r="Q21" s="99"/>
      <c r="R21" s="99">
        <f>+'C63'!R21/'C62'!R21*100</f>
        <v>75.789473684210535</v>
      </c>
      <c r="S21" s="99">
        <f>+'C63'!S21/'C62'!S21*100</f>
        <v>72.857142857142847</v>
      </c>
      <c r="T21" s="99">
        <f>+'C63'!T21/'C62'!T21*100</f>
        <v>78.620689655172413</v>
      </c>
      <c r="U21" s="99"/>
      <c r="V21" s="99">
        <f>+'C63'!V21/'C62'!V21*100</f>
        <v>80.616740088105729</v>
      </c>
      <c r="W21" s="99">
        <f>+'C63'!W21/'C62'!W21*100</f>
        <v>75.757575757575751</v>
      </c>
      <c r="X21" s="99">
        <f>+'C63'!X21/'C62'!X21*100</f>
        <v>84.375</v>
      </c>
      <c r="Y21" s="99"/>
      <c r="Z21" s="37">
        <f>+'C63'!Z21/'C62'!Z21*100</f>
        <v>95.135135135135144</v>
      </c>
      <c r="AA21" s="37">
        <f>+'C63'!AA21/'C62'!AA21*100</f>
        <v>95.238095238095227</v>
      </c>
      <c r="AB21" s="37">
        <f>+'C63'!AB21/'C62'!AB21*100</f>
        <v>95.049504950495049</v>
      </c>
    </row>
    <row r="22" spans="1:28" ht="15.95" customHeight="1" x14ac:dyDescent="0.25">
      <c r="A22" s="56" t="s">
        <v>58</v>
      </c>
      <c r="B22" s="99">
        <f>+'C63'!B22/'C62'!B22*100</f>
        <v>78.598954032480037</v>
      </c>
      <c r="C22" s="99">
        <f>+'C63'!C22/'C62'!C22*100</f>
        <v>76.255587693925847</v>
      </c>
      <c r="D22" s="99">
        <f>+'C63'!D22/'C62'!D22*100</f>
        <v>81.17239387814034</v>
      </c>
      <c r="E22" s="99"/>
      <c r="F22" s="99">
        <f>+'C63'!F22/'C62'!F22*100</f>
        <v>78.476190476190482</v>
      </c>
      <c r="G22" s="99">
        <f>+'C63'!G22/'C62'!G22*100</f>
        <v>75.506445672191518</v>
      </c>
      <c r="H22" s="99">
        <f>+'C63'!H22/'C62'!H22*100</f>
        <v>81.65680473372781</v>
      </c>
      <c r="I22" s="99"/>
      <c r="J22" s="99">
        <f>+'C63'!J22/'C62'!J22*100</f>
        <v>73.03473491773309</v>
      </c>
      <c r="K22" s="99">
        <f>+'C63'!K22/'C62'!K22*100</f>
        <v>71.688741721854313</v>
      </c>
      <c r="L22" s="99">
        <f>+'C63'!L22/'C62'!L22*100</f>
        <v>74.693877551020407</v>
      </c>
      <c r="M22" s="99"/>
      <c r="N22" s="99">
        <f>+'C63'!N22/'C62'!N22*100</f>
        <v>79.323671497584542</v>
      </c>
      <c r="O22" s="99">
        <f>+'C63'!O22/'C62'!O22*100</f>
        <v>76</v>
      </c>
      <c r="P22" s="99">
        <f>+'C63'!P22/'C62'!P22*100</f>
        <v>83.478260869565219</v>
      </c>
      <c r="Q22" s="99"/>
      <c r="R22" s="99">
        <f>+'C63'!R22/'C62'!R22*100</f>
        <v>71.798188874514878</v>
      </c>
      <c r="S22" s="99">
        <f>+'C63'!S22/'C62'!S22*100</f>
        <v>67.073170731707322</v>
      </c>
      <c r="T22" s="99">
        <f>+'C63'!T22/'C62'!T22*100</f>
        <v>77.134986225895318</v>
      </c>
      <c r="U22" s="99"/>
      <c r="V22" s="99">
        <f>+'C63'!V22/'C62'!V22*100</f>
        <v>77.075679647318154</v>
      </c>
      <c r="W22" s="99">
        <f>+'C63'!W22/'C62'!W22*100</f>
        <v>76.300578034682076</v>
      </c>
      <c r="X22" s="99">
        <f>+'C63'!X22/'C62'!X22*100</f>
        <v>77.877428998505223</v>
      </c>
      <c r="Y22" s="99"/>
      <c r="Z22" s="37">
        <f>+'C63'!Z22/'C62'!Z22*100</f>
        <v>93.898305084745758</v>
      </c>
      <c r="AA22" s="37">
        <f>+'C63'!AA22/'C62'!AA22*100</f>
        <v>95.254833040421801</v>
      </c>
      <c r="AB22" s="37">
        <f>+'C63'!AB22/'C62'!AB22*100</f>
        <v>92.635024549918171</v>
      </c>
    </row>
    <row r="23" spans="1:28" ht="15.95" customHeight="1" x14ac:dyDescent="0.25">
      <c r="A23" s="53" t="s">
        <v>59</v>
      </c>
      <c r="B23" s="99">
        <f>+'C63'!B23/'C62'!B23*100</f>
        <v>87.53894080996885</v>
      </c>
      <c r="C23" s="99">
        <f>+'C63'!C23/'C62'!C23*100</f>
        <v>83.903420523138834</v>
      </c>
      <c r="D23" s="99">
        <f>+'C63'!D23/'C62'!D23*100</f>
        <v>91.416309012875544</v>
      </c>
      <c r="E23" s="99"/>
      <c r="F23" s="99">
        <f>+'C63'!F23/'C62'!F23*100</f>
        <v>97.029702970297024</v>
      </c>
      <c r="G23" s="99">
        <f>+'C63'!G23/'C62'!G23*100</f>
        <v>94.495412844036693</v>
      </c>
      <c r="H23" s="99">
        <f>+'C63'!H23/'C62'!H23*100</f>
        <v>100</v>
      </c>
      <c r="I23" s="99"/>
      <c r="J23" s="99">
        <f>+'C63'!J23/'C62'!J23*100</f>
        <v>71.604938271604937</v>
      </c>
      <c r="K23" s="99">
        <f>+'C63'!K23/'C62'!K23*100</f>
        <v>65.060240963855421</v>
      </c>
      <c r="L23" s="99">
        <f>+'C63'!L23/'C62'!L23*100</f>
        <v>78.48101265822784</v>
      </c>
      <c r="M23" s="99"/>
      <c r="N23" s="99">
        <f>+'C63'!N23/'C62'!N23*100</f>
        <v>79.166666666666657</v>
      </c>
      <c r="O23" s="99">
        <f>+'C63'!O23/'C62'!O23*100</f>
        <v>75.280898876404493</v>
      </c>
      <c r="P23" s="99">
        <f>+'C63'!P23/'C62'!P23*100</f>
        <v>83.544303797468359</v>
      </c>
      <c r="Q23" s="99"/>
      <c r="R23" s="99">
        <f>+'C63'!R23/'C62'!R23*100</f>
        <v>94.73684210526315</v>
      </c>
      <c r="S23" s="99">
        <f>+'C63'!S23/'C62'!S23*100</f>
        <v>92.222222222222229</v>
      </c>
      <c r="T23" s="99">
        <f>+'C63'!T23/'C62'!T23*100</f>
        <v>97.53086419753086</v>
      </c>
      <c r="U23" s="99"/>
      <c r="V23" s="99">
        <f>+'C63'!V23/'C62'!V23*100</f>
        <v>89.510489510489506</v>
      </c>
      <c r="W23" s="99">
        <f>+'C63'!W23/'C62'!W23*100</f>
        <v>87.671232876712324</v>
      </c>
      <c r="X23" s="99">
        <f>+'C63'!X23/'C62'!X23*100</f>
        <v>91.428571428571431</v>
      </c>
      <c r="Y23" s="99"/>
      <c r="Z23" s="99">
        <f>+'C63'!Z23/'C62'!Z23*100</f>
        <v>92.307692307692307</v>
      </c>
      <c r="AA23" s="99">
        <f>+'C63'!AA23/'C62'!AA23*100</f>
        <v>86.79245283018868</v>
      </c>
      <c r="AB23" s="99">
        <f>+'C63'!AB23/'C62'!AB23*100</f>
        <v>96.875</v>
      </c>
    </row>
    <row r="24" spans="1:28" ht="15.95" customHeight="1" x14ac:dyDescent="0.25">
      <c r="A24" s="53" t="s">
        <v>60</v>
      </c>
      <c r="B24" s="99">
        <f>+'C63'!B24/'C62'!B24*100</f>
        <v>87.605177993527505</v>
      </c>
      <c r="C24" s="99">
        <f>+'C63'!C24/'C62'!C24*100</f>
        <v>88.754208754208747</v>
      </c>
      <c r="D24" s="99">
        <f>+'C63'!D24/'C62'!D24*100</f>
        <v>86.542056074766364</v>
      </c>
      <c r="E24" s="99"/>
      <c r="F24" s="99">
        <f>+'C63'!F24/'C62'!F24*100</f>
        <v>83.972125435540065</v>
      </c>
      <c r="G24" s="99">
        <f>+'C63'!G24/'C62'!G24*100</f>
        <v>90.384615384615387</v>
      </c>
      <c r="H24" s="99">
        <f>+'C63'!H24/'C62'!H24*100</f>
        <v>76.335877862595424</v>
      </c>
      <c r="I24" s="99"/>
      <c r="J24" s="99">
        <f>+'C63'!J24/'C62'!J24*100</f>
        <v>80.366056572379364</v>
      </c>
      <c r="K24" s="99">
        <f>+'C63'!K24/'C62'!K24*100</f>
        <v>83.16498316498317</v>
      </c>
      <c r="L24" s="99">
        <f>+'C63'!L24/'C62'!L24*100</f>
        <v>77.631578947368425</v>
      </c>
      <c r="M24" s="99"/>
      <c r="N24" s="99">
        <f>+'C63'!N24/'C62'!N24*100</f>
        <v>87.520525451559934</v>
      </c>
      <c r="O24" s="99">
        <f>+'C63'!O24/'C62'!O24*100</f>
        <v>88.888888888888886</v>
      </c>
      <c r="P24" s="99">
        <f>+'C63'!P24/'C62'!P24*100</f>
        <v>86.138613861386133</v>
      </c>
      <c r="Q24" s="99"/>
      <c r="R24" s="99">
        <f>+'C63'!R24/'C62'!R24*100</f>
        <v>85.827290705339493</v>
      </c>
      <c r="S24" s="99">
        <f>+'C63'!S24/'C62'!S24*100</f>
        <v>87.51753155680224</v>
      </c>
      <c r="T24" s="99">
        <f>+'C63'!T24/'C62'!T24*100</f>
        <v>84.328358208955223</v>
      </c>
      <c r="U24" s="99"/>
      <c r="V24" s="99">
        <f>+'C63'!V24/'C62'!V24*100</f>
        <v>84.368457780879268</v>
      </c>
      <c r="W24" s="99">
        <f>+'C63'!W24/'C62'!W24*100</f>
        <v>84.81751824817519</v>
      </c>
      <c r="X24" s="99">
        <f>+'C63'!X24/'C62'!X24*100</f>
        <v>83.957219251336895</v>
      </c>
      <c r="Y24" s="99"/>
      <c r="Z24" s="99">
        <f>+'C63'!Z24/'C62'!Z24*100</f>
        <v>97.164591977869989</v>
      </c>
      <c r="AA24" s="99">
        <f>+'C63'!AA24/'C62'!AA24*100</f>
        <v>95.890410958904098</v>
      </c>
      <c r="AB24" s="99">
        <f>+'C63'!AB24/'C62'!AB24*100</f>
        <v>98.225602027883397</v>
      </c>
    </row>
    <row r="25" spans="1:28" ht="15.95" customHeight="1" x14ac:dyDescent="0.25">
      <c r="A25" s="53" t="s">
        <v>61</v>
      </c>
      <c r="B25" s="99">
        <f>+'C63'!B25/'C62'!B25*100</f>
        <v>62.94277929155313</v>
      </c>
      <c r="C25" s="99">
        <f>+'C63'!C25/'C62'!C25*100</f>
        <v>62.081128747795411</v>
      </c>
      <c r="D25" s="99">
        <f>+'C63'!D25/'C62'!D25*100</f>
        <v>63.857677902621724</v>
      </c>
      <c r="E25" s="99"/>
      <c r="F25" s="99">
        <f>+'C63'!F25/'C62'!F25*100</f>
        <v>56.849315068493155</v>
      </c>
      <c r="G25" s="99">
        <f>+'C63'!G25/'C62'!G25*100</f>
        <v>59.701492537313428</v>
      </c>
      <c r="H25" s="99">
        <f>+'C63'!H25/'C62'!H25*100</f>
        <v>54.430379746835442</v>
      </c>
      <c r="I25" s="99"/>
      <c r="J25" s="99">
        <f>+'C63'!J25/'C62'!J25*100</f>
        <v>71.774193548387103</v>
      </c>
      <c r="K25" s="99">
        <f>+'C63'!K25/'C62'!K25*100</f>
        <v>70.940170940170944</v>
      </c>
      <c r="L25" s="99">
        <f>+'C63'!L25/'C62'!L25*100</f>
        <v>72.51908396946564</v>
      </c>
      <c r="M25" s="99"/>
      <c r="N25" s="99">
        <f>+'C63'!N25/'C62'!N25*100</f>
        <v>50.746268656716417</v>
      </c>
      <c r="O25" s="99">
        <f>+'C63'!O25/'C62'!O25*100</f>
        <v>52.678571428571431</v>
      </c>
      <c r="P25" s="99">
        <f>+'C63'!P25/'C62'!P25*100</f>
        <v>48.314606741573037</v>
      </c>
      <c r="Q25" s="99"/>
      <c r="R25" s="99">
        <f>+'C63'!R25/'C62'!R25*100</f>
        <v>58.235294117647065</v>
      </c>
      <c r="S25" s="99">
        <f>+'C63'!S25/'C62'!S25*100</f>
        <v>58.762886597938149</v>
      </c>
      <c r="T25" s="99">
        <f>+'C63'!T25/'C62'!T25*100</f>
        <v>57.534246575342465</v>
      </c>
      <c r="U25" s="99"/>
      <c r="V25" s="99">
        <f>+'C63'!V25/'C62'!V25*100</f>
        <v>69.892473118279568</v>
      </c>
      <c r="W25" s="99">
        <f>+'C63'!W25/'C62'!W25*100</f>
        <v>58.490566037735846</v>
      </c>
      <c r="X25" s="99">
        <f>+'C63'!X25/'C62'!X25*100</f>
        <v>85</v>
      </c>
      <c r="Y25" s="99"/>
      <c r="Z25" s="37">
        <f>+'C63'!Z25/'C62'!Z25*100</f>
        <v>85.567010309278345</v>
      </c>
      <c r="AA25" s="37">
        <f>+'C63'!AA25/'C62'!AA25*100</f>
        <v>77.777777777777786</v>
      </c>
      <c r="AB25" s="37">
        <f>+'C63'!AB25/'C62'!AB25*100</f>
        <v>95.348837209302332</v>
      </c>
    </row>
    <row r="26" spans="1:28" ht="15.95" customHeight="1" x14ac:dyDescent="0.25">
      <c r="A26" s="53" t="s">
        <v>62</v>
      </c>
      <c r="B26" s="99">
        <f>+'C63'!B26/'C62'!B26*100</f>
        <v>65.723657236572365</v>
      </c>
      <c r="C26" s="99">
        <f>+'C63'!C26/'C62'!C26*100</f>
        <v>62.343096234309627</v>
      </c>
      <c r="D26" s="99">
        <f>+'C63'!D26/'C62'!D26*100</f>
        <v>68.971061093247584</v>
      </c>
      <c r="E26" s="99"/>
      <c r="F26" s="99">
        <f>+'C63'!F26/'C62'!F26*100</f>
        <v>64.143426294820713</v>
      </c>
      <c r="G26" s="99">
        <f>+'C63'!G26/'C62'!G26*100</f>
        <v>61.328125</v>
      </c>
      <c r="H26" s="99">
        <f>+'C63'!H26/'C62'!H26*100</f>
        <v>67.073170731707322</v>
      </c>
      <c r="I26" s="99"/>
      <c r="J26" s="99">
        <f>+'C63'!J26/'C62'!J26*100</f>
        <v>55.437100213219615</v>
      </c>
      <c r="K26" s="99">
        <f>+'C63'!K26/'C62'!K26*100</f>
        <v>48.034934497816593</v>
      </c>
      <c r="L26" s="99">
        <f>+'C63'!L26/'C62'!L26*100</f>
        <v>62.5</v>
      </c>
      <c r="M26" s="99"/>
      <c r="N26" s="99">
        <f>+'C63'!N26/'C62'!N26*100</f>
        <v>81.042654028436019</v>
      </c>
      <c r="O26" s="99">
        <f>+'C63'!O26/'C62'!O26*100</f>
        <v>75.369458128078819</v>
      </c>
      <c r="P26" s="99">
        <f>+'C63'!P26/'C62'!P26*100</f>
        <v>86.301369863013704</v>
      </c>
      <c r="Q26" s="99"/>
      <c r="R26" s="99">
        <f>+'C63'!R26/'C62'!R26*100</f>
        <v>51.972157772621806</v>
      </c>
      <c r="S26" s="99">
        <f>+'C63'!S26/'C62'!S26*100</f>
        <v>46.078431372549019</v>
      </c>
      <c r="T26" s="99">
        <f>+'C63'!T26/'C62'!T26*100</f>
        <v>57.268722466960355</v>
      </c>
      <c r="U26" s="99"/>
      <c r="V26" s="99">
        <f>+'C63'!V26/'C62'!V26*100</f>
        <v>55.45722713864307</v>
      </c>
      <c r="W26" s="99">
        <f>+'C63'!W26/'C62'!W26*100</f>
        <v>58.895705521472394</v>
      </c>
      <c r="X26" s="99">
        <f>+'C63'!X26/'C62'!X26*100</f>
        <v>52.272727272727273</v>
      </c>
      <c r="Y26" s="99"/>
      <c r="Z26" s="99">
        <f>+'C63'!Z26/'C62'!Z26*100</f>
        <v>96.739130434782609</v>
      </c>
      <c r="AA26" s="99">
        <f>+'C63'!AA26/'C62'!AA26*100</f>
        <v>96.428571428571431</v>
      </c>
      <c r="AB26" s="99">
        <f>+'C63'!AB26/'C62'!AB26*100</f>
        <v>97.058823529411768</v>
      </c>
    </row>
    <row r="27" spans="1:28" ht="15.95" customHeight="1" x14ac:dyDescent="0.25">
      <c r="A27" s="53" t="s">
        <v>63</v>
      </c>
      <c r="B27" s="99">
        <f>+'C63'!B27/'C62'!B27*100</f>
        <v>84.710605553696894</v>
      </c>
      <c r="C27" s="99">
        <f>+'C63'!C27/'C62'!C27*100</f>
        <v>82.326764144945969</v>
      </c>
      <c r="D27" s="99">
        <f>+'C63'!D27/'C62'!D27*100</f>
        <v>87.358757062146893</v>
      </c>
      <c r="E27" s="99"/>
      <c r="F27" s="99">
        <f>+'C63'!F27/'C62'!F27*100</f>
        <v>79.17383820998279</v>
      </c>
      <c r="G27" s="99">
        <f>+'C63'!G27/'C62'!G27*100</f>
        <v>78.75816993464052</v>
      </c>
      <c r="H27" s="99">
        <f>+'C63'!H27/'C62'!H27*100</f>
        <v>79.63636363636364</v>
      </c>
      <c r="I27" s="99"/>
      <c r="J27" s="99">
        <f>+'C63'!J27/'C62'!J27*100</f>
        <v>74.683544303797461</v>
      </c>
      <c r="K27" s="99">
        <f>+'C63'!K27/'C62'!K27*100</f>
        <v>69.791666666666657</v>
      </c>
      <c r="L27" s="99">
        <f>+'C63'!L27/'C62'!L27*100</f>
        <v>80</v>
      </c>
      <c r="M27" s="99"/>
      <c r="N27" s="99">
        <f>+'C63'!N27/'C62'!N27*100</f>
        <v>92.115384615384613</v>
      </c>
      <c r="O27" s="99">
        <f>+'C63'!O27/'C62'!O27*100</f>
        <v>90.747330960854086</v>
      </c>
      <c r="P27" s="99">
        <f>+'C63'!P27/'C62'!P27*100</f>
        <v>93.723849372384933</v>
      </c>
      <c r="Q27" s="99"/>
      <c r="R27" s="99">
        <f>+'C63'!R27/'C62'!R27*100</f>
        <v>82.320441988950279</v>
      </c>
      <c r="S27" s="99">
        <f>+'C63'!S27/'C62'!S27*100</f>
        <v>78.102189781021906</v>
      </c>
      <c r="T27" s="99">
        <f>+'C63'!T27/'C62'!T27*100</f>
        <v>86.617100371747213</v>
      </c>
      <c r="U27" s="99"/>
      <c r="V27" s="99">
        <f>+'C63'!V27/'C62'!V27*100</f>
        <v>87.317073170731703</v>
      </c>
      <c r="W27" s="99">
        <f>+'C63'!W27/'C62'!W27*100</f>
        <v>83.771929824561411</v>
      </c>
      <c r="X27" s="99">
        <f>+'C63'!X27/'C62'!X27*100</f>
        <v>91.758241758241752</v>
      </c>
      <c r="Y27" s="99"/>
      <c r="Z27" s="37">
        <f>+'C63'!Z27/'C62'!Z27*100</f>
        <v>98.167539267015698</v>
      </c>
      <c r="AA27" s="37">
        <f>+'C63'!AA27/'C62'!AA27*100</f>
        <v>98.469387755102048</v>
      </c>
      <c r="AB27" s="37">
        <f>+'C63'!AB27/'C62'!AB27*100</f>
        <v>97.849462365591393</v>
      </c>
    </row>
    <row r="28" spans="1:28" ht="15.95" customHeight="1" x14ac:dyDescent="0.25">
      <c r="A28" s="53" t="s">
        <v>64</v>
      </c>
      <c r="B28" s="99">
        <f>+'C63'!B28/'C62'!B28*100</f>
        <v>86.240644789867588</v>
      </c>
      <c r="C28" s="99">
        <f>+'C63'!C28/'C62'!C28*100</f>
        <v>84.427141268075644</v>
      </c>
      <c r="D28" s="99">
        <f>+'C63'!D28/'C62'!D28*100</f>
        <v>88.186157517899773</v>
      </c>
      <c r="E28" s="99"/>
      <c r="F28" s="99">
        <f>+'C63'!F28/'C62'!F28*100</f>
        <v>90.444145356662176</v>
      </c>
      <c r="G28" s="99">
        <f>+'C63'!G28/'C62'!G28*100</f>
        <v>88.916876574307295</v>
      </c>
      <c r="H28" s="99">
        <f>+'C63'!H28/'C62'!H28*100</f>
        <v>92.196531791907503</v>
      </c>
      <c r="I28" s="99"/>
      <c r="J28" s="99">
        <f>+'C63'!J28/'C62'!J28*100</f>
        <v>81.210592686002528</v>
      </c>
      <c r="K28" s="99">
        <f>+'C63'!K28/'C62'!K28*100</f>
        <v>79.523809523809518</v>
      </c>
      <c r="L28" s="99">
        <f>+'C63'!L28/'C62'!L28*100</f>
        <v>83.10991957104558</v>
      </c>
      <c r="M28" s="99"/>
      <c r="N28" s="99">
        <f>+'C63'!N28/'C62'!N28*100</f>
        <v>82.914572864321613</v>
      </c>
      <c r="O28" s="99">
        <f>+'C63'!O28/'C62'!O28*100</f>
        <v>79.734219269102994</v>
      </c>
      <c r="P28" s="99">
        <f>+'C63'!P28/'C62'!P28*100</f>
        <v>86.148648648648646</v>
      </c>
      <c r="Q28" s="99"/>
      <c r="R28" s="99">
        <f>+'C63'!R28/'C62'!R28*100</f>
        <v>87.523629489603024</v>
      </c>
      <c r="S28" s="99">
        <f>+'C63'!S28/'C62'!S28*100</f>
        <v>86.594202898550719</v>
      </c>
      <c r="T28" s="99">
        <f>+'C63'!T28/'C62'!T28*100</f>
        <v>88.537549407114625</v>
      </c>
      <c r="U28" s="99"/>
      <c r="V28" s="99">
        <f>+'C63'!V28/'C62'!V28*100</f>
        <v>83.209876543209887</v>
      </c>
      <c r="W28" s="99">
        <f>+'C63'!W28/'C62'!W28*100</f>
        <v>80</v>
      </c>
      <c r="X28" s="99">
        <f>+'C63'!X28/'C62'!X28*100</f>
        <v>86.341463414634148</v>
      </c>
      <c r="Y28" s="99"/>
      <c r="Z28" s="99">
        <f>+'C63'!Z28/'C62'!Z28*100</f>
        <v>94.594594594594597</v>
      </c>
      <c r="AA28" s="99">
        <f>+'C63'!AA28/'C62'!AA28*100</f>
        <v>94.117647058823522</v>
      </c>
      <c r="AB28" s="99">
        <f>+'C63'!AB28/'C62'!AB28*100</f>
        <v>95.073891625615758</v>
      </c>
    </row>
    <row r="29" spans="1:28" ht="15.95" customHeight="1" x14ac:dyDescent="0.25">
      <c r="A29" s="53" t="s">
        <v>65</v>
      </c>
      <c r="B29" s="99">
        <f>+'C63'!B29/'C62'!B29*100</f>
        <v>86.514886164623476</v>
      </c>
      <c r="C29" s="99">
        <f>+'C63'!C29/'C62'!C29*100</f>
        <v>83.16268486916951</v>
      </c>
      <c r="D29" s="99">
        <f>+'C63'!D29/'C62'!D29*100</f>
        <v>90.04796163069544</v>
      </c>
      <c r="E29" s="99"/>
      <c r="F29" s="99">
        <f>+'C63'!F29/'C62'!F29*100</f>
        <v>87.921348314606746</v>
      </c>
      <c r="G29" s="99">
        <f>+'C63'!G29/'C62'!G29*100</f>
        <v>87.5</v>
      </c>
      <c r="H29" s="99">
        <f>+'C63'!H29/'C62'!H29*100</f>
        <v>88.333333333333329</v>
      </c>
      <c r="I29" s="99"/>
      <c r="J29" s="99">
        <f>+'C63'!J29/'C62'!J29*100</f>
        <v>81.388888888888886</v>
      </c>
      <c r="K29" s="99">
        <f>+'C63'!K29/'C62'!K29*100</f>
        <v>76.732673267326732</v>
      </c>
      <c r="L29" s="99">
        <f>+'C63'!L29/'C62'!L29*100</f>
        <v>87.341772151898738</v>
      </c>
      <c r="M29" s="99"/>
      <c r="N29" s="99">
        <f>+'C63'!N29/'C62'!N29*100</f>
        <v>88.81987577639751</v>
      </c>
      <c r="O29" s="99">
        <f>+'C63'!O29/'C62'!O29*100</f>
        <v>89.024390243902445</v>
      </c>
      <c r="P29" s="99">
        <f>+'C63'!P29/'C62'!P29*100</f>
        <v>88.60759493670885</v>
      </c>
      <c r="Q29" s="99"/>
      <c r="R29" s="99">
        <f>+'C63'!R29/'C62'!R29*100</f>
        <v>80.933852140077818</v>
      </c>
      <c r="S29" s="99">
        <f>+'C63'!S29/'C62'!S29*100</f>
        <v>75.373134328358205</v>
      </c>
      <c r="T29" s="99">
        <f>+'C63'!T29/'C62'!T29*100</f>
        <v>86.99186991869918</v>
      </c>
      <c r="U29" s="99"/>
      <c r="V29" s="99">
        <f>+'C63'!V29/'C62'!V29*100</f>
        <v>90.047393364928908</v>
      </c>
      <c r="W29" s="99">
        <f>+'C63'!W29/'C62'!W29*100</f>
        <v>83.505154639175259</v>
      </c>
      <c r="X29" s="99">
        <f>+'C63'!X29/'C62'!X29*100</f>
        <v>95.614035087719301</v>
      </c>
      <c r="Y29" s="99"/>
      <c r="Z29" s="99">
        <f>+'C63'!Z29/'C62'!Z29*100</f>
        <v>92.753623188405797</v>
      </c>
      <c r="AA29" s="99">
        <f>+'C63'!AA29/'C62'!AA29*100</f>
        <v>88.679245283018872</v>
      </c>
      <c r="AB29" s="99">
        <f>+'C63'!AB29/'C62'!AB29*100</f>
        <v>97.029702970297024</v>
      </c>
    </row>
    <row r="30" spans="1:28" ht="15.95" customHeight="1" x14ac:dyDescent="0.25">
      <c r="A30" s="53" t="s">
        <v>66</v>
      </c>
      <c r="B30" s="99">
        <f>+'C63'!B30/'C62'!B30*100</f>
        <v>74.595540008745076</v>
      </c>
      <c r="C30" s="99">
        <f>+'C63'!C30/'C62'!C30*100</f>
        <v>72.311600338696024</v>
      </c>
      <c r="D30" s="99">
        <f>+'C63'!D30/'C62'!D30*100</f>
        <v>77.034358047016269</v>
      </c>
      <c r="E30" s="99"/>
      <c r="F30" s="99">
        <f>+'C63'!F30/'C62'!F30*100</f>
        <v>70.270270270270274</v>
      </c>
      <c r="G30" s="99">
        <f>+'C63'!G30/'C62'!G30*100</f>
        <v>68.40148698884758</v>
      </c>
      <c r="H30" s="99">
        <f>+'C63'!H30/'C62'!H30*100</f>
        <v>72.289156626506028</v>
      </c>
      <c r="I30" s="99"/>
      <c r="J30" s="99">
        <f>+'C63'!J30/'C62'!J30*100</f>
        <v>65.090090090090087</v>
      </c>
      <c r="K30" s="99">
        <f>+'C63'!K30/'C62'!K30*100</f>
        <v>64.159292035398224</v>
      </c>
      <c r="L30" s="99">
        <f>+'C63'!L30/'C62'!L30*100</f>
        <v>66.055045871559642</v>
      </c>
      <c r="M30" s="99"/>
      <c r="N30" s="99">
        <f>+'C63'!N30/'C62'!N30*100</f>
        <v>89.090909090909093</v>
      </c>
      <c r="O30" s="99">
        <f>+'C63'!O30/'C62'!O30*100</f>
        <v>95.833333333333343</v>
      </c>
      <c r="P30" s="99">
        <f>+'C63'!P30/'C62'!P30*100</f>
        <v>82.383419689119179</v>
      </c>
      <c r="Q30" s="99"/>
      <c r="R30" s="99">
        <f>+'C63'!R30/'C62'!R30*100</f>
        <v>63.959390862944169</v>
      </c>
      <c r="S30" s="99">
        <f>+'C63'!S30/'C62'!S30*100</f>
        <v>55.500000000000007</v>
      </c>
      <c r="T30" s="99">
        <f>+'C63'!T30/'C62'!T30*100</f>
        <v>72.680412371134011</v>
      </c>
      <c r="U30" s="99"/>
      <c r="V30" s="99">
        <f>+'C63'!V30/'C62'!V30*100</f>
        <v>75.971731448763251</v>
      </c>
      <c r="W30" s="99">
        <f>+'C63'!W30/'C62'!W30*100</f>
        <v>70.779220779220779</v>
      </c>
      <c r="X30" s="99">
        <f>+'C63'!X30/'C62'!X30*100</f>
        <v>82.170542635658919</v>
      </c>
      <c r="Y30" s="99"/>
      <c r="Z30" s="99">
        <f>+'C63'!Z30/'C62'!Z30*100</f>
        <v>92.395437262357419</v>
      </c>
      <c r="AA30" s="99">
        <f>+'C63'!AA30/'C62'!AA30*100</f>
        <v>86.428571428571431</v>
      </c>
      <c r="AB30" s="99">
        <f>+'C63'!AB30/'C62'!AB30*100</f>
        <v>99.1869918699187</v>
      </c>
    </row>
    <row r="31" spans="1:28" ht="15.95" customHeight="1" x14ac:dyDescent="0.25">
      <c r="A31" s="53" t="s">
        <v>67</v>
      </c>
      <c r="B31" s="99">
        <f>+'C63'!B31/'C62'!B31*100</f>
        <v>81.272509003601442</v>
      </c>
      <c r="C31" s="99">
        <f>+'C63'!C31/'C62'!C31*100</f>
        <v>77.966101694915253</v>
      </c>
      <c r="D31" s="99">
        <f>+'C63'!D31/'C62'!D31*100</f>
        <v>84.523809523809518</v>
      </c>
      <c r="E31" s="99"/>
      <c r="F31" s="99">
        <f>+'C63'!F31/'C62'!F31*100</f>
        <v>75.855855855855864</v>
      </c>
      <c r="G31" s="99">
        <f>+'C63'!G31/'C62'!G31*100</f>
        <v>74.193548387096769</v>
      </c>
      <c r="H31" s="99">
        <f>+'C63'!H31/'C62'!H31*100</f>
        <v>77.536231884057969</v>
      </c>
      <c r="I31" s="99"/>
      <c r="J31" s="99">
        <f>+'C63'!J31/'C62'!J31*100</f>
        <v>75.733855185909988</v>
      </c>
      <c r="K31" s="99">
        <f>+'C63'!K31/'C62'!K31*100</f>
        <v>70.61143984220908</v>
      </c>
      <c r="L31" s="99">
        <f>+'C63'!L31/'C62'!L31*100</f>
        <v>80.776699029126206</v>
      </c>
      <c r="M31" s="99"/>
      <c r="N31" s="99">
        <f>+'C63'!N31/'C62'!N31*100</f>
        <v>87.592008412197686</v>
      </c>
      <c r="O31" s="99">
        <f>+'C63'!O31/'C62'!O31*100</f>
        <v>85.430463576158942</v>
      </c>
      <c r="P31" s="99">
        <f>+'C63'!P31/'C62'!P31*100</f>
        <v>89.558232931726906</v>
      </c>
      <c r="Q31" s="99"/>
      <c r="R31" s="99">
        <f>+'C63'!R31/'C62'!R31*100</f>
        <v>80.952380952380949</v>
      </c>
      <c r="S31" s="99">
        <f>+'C63'!S31/'C62'!S31*100</f>
        <v>78.55421686746989</v>
      </c>
      <c r="T31" s="99">
        <f>+'C63'!T31/'C62'!T31*100</f>
        <v>83.550913838120096</v>
      </c>
      <c r="U31" s="99"/>
      <c r="V31" s="99">
        <f>+'C63'!V31/'C62'!V31*100</f>
        <v>78.886756238003841</v>
      </c>
      <c r="W31" s="99">
        <f>+'C63'!W31/'C62'!W31*100</f>
        <v>74.117647058823536</v>
      </c>
      <c r="X31" s="99">
        <f>+'C63'!X31/'C62'!X31*100</f>
        <v>83.458646616541358</v>
      </c>
      <c r="Y31" s="99"/>
      <c r="Z31" s="99">
        <f>+'C63'!Z31/'C62'!Z31*100</f>
        <v>93.288590604026851</v>
      </c>
      <c r="AA31" s="99">
        <f>+'C63'!AA31/'C62'!AA31*100</f>
        <v>88.965517241379317</v>
      </c>
      <c r="AB31" s="99">
        <f>+'C63'!AB31/'C62'!AB31*100</f>
        <v>97.385620915032675</v>
      </c>
    </row>
    <row r="32" spans="1:28" ht="15.95" customHeight="1" x14ac:dyDescent="0.25">
      <c r="A32" s="53" t="s">
        <v>68</v>
      </c>
      <c r="B32" s="99">
        <f>+'C63'!B32/'C62'!B32*100</f>
        <v>90.655737704918039</v>
      </c>
      <c r="C32" s="99">
        <f>+'C63'!C32/'C62'!C32*100</f>
        <v>89.405453732677699</v>
      </c>
      <c r="D32" s="99">
        <f>+'C63'!D32/'C62'!D32*100</f>
        <v>92.031480570585344</v>
      </c>
      <c r="E32" s="99"/>
      <c r="F32" s="99">
        <f>+'C63'!F32/'C62'!F32*100</f>
        <v>85.744234800838569</v>
      </c>
      <c r="G32" s="99">
        <f>+'C63'!G32/'C62'!G32*100</f>
        <v>82.978723404255319</v>
      </c>
      <c r="H32" s="99">
        <f>+'C63'!H32/'C62'!H32*100</f>
        <v>89.016018306636155</v>
      </c>
      <c r="I32" s="99"/>
      <c r="J32" s="99">
        <f>+'C63'!J32/'C62'!J32*100</f>
        <v>89.468196037539101</v>
      </c>
      <c r="K32" s="99">
        <f>+'C63'!K32/'C62'!K32*100</f>
        <v>89.112903225806448</v>
      </c>
      <c r="L32" s="99">
        <f>+'C63'!L32/'C62'!L32*100</f>
        <v>89.8488120950324</v>
      </c>
      <c r="M32" s="99"/>
      <c r="N32" s="99">
        <f>+'C63'!N32/'C62'!N32*100</f>
        <v>94.574599260172633</v>
      </c>
      <c r="O32" s="99">
        <f>+'C63'!O32/'C62'!O32*100</f>
        <v>94.774346793349167</v>
      </c>
      <c r="P32" s="99">
        <f>+'C63'!P32/'C62'!P32*100</f>
        <v>94.358974358974351</v>
      </c>
      <c r="Q32" s="99"/>
      <c r="R32" s="99">
        <f>+'C63'!R32/'C62'!R32*100</f>
        <v>90.895295902883149</v>
      </c>
      <c r="S32" s="99">
        <f>+'C63'!S32/'C62'!S32*100</f>
        <v>89.850746268656707</v>
      </c>
      <c r="T32" s="99">
        <f>+'C63'!T32/'C62'!T32*100</f>
        <v>91.975308641975303</v>
      </c>
      <c r="U32" s="99"/>
      <c r="V32" s="99">
        <f>+'C63'!V32/'C62'!V32*100</f>
        <v>87.938596491228068</v>
      </c>
      <c r="W32" s="99">
        <f>+'C63'!W32/'C62'!W32*100</f>
        <v>85.365853658536579</v>
      </c>
      <c r="X32" s="99">
        <f>+'C63'!X32/'C62'!X32*100</f>
        <v>90.952380952380949</v>
      </c>
      <c r="Y32" s="99"/>
      <c r="Z32" s="99">
        <f>+'C63'!Z32/'C62'!Z32*100</f>
        <v>99.303944315545252</v>
      </c>
      <c r="AA32" s="99">
        <f>+'C63'!AA32/'C62'!AA32*100</f>
        <v>98.648648648648646</v>
      </c>
      <c r="AB32" s="99">
        <f>+'C63'!AB32/'C62'!AB32*100</f>
        <v>100</v>
      </c>
    </row>
    <row r="33" spans="1:28" ht="15.95" customHeight="1" x14ac:dyDescent="0.25">
      <c r="A33" s="53" t="s">
        <v>479</v>
      </c>
      <c r="B33" s="99">
        <f>+'C63'!B33/'C62'!B33*100</f>
        <v>91.288433382137626</v>
      </c>
      <c r="C33" s="99">
        <f>+'C63'!C33/'C62'!C33*100</f>
        <v>90.322580645161281</v>
      </c>
      <c r="D33" s="99">
        <f>+'C63'!D33/'C62'!D33*100</f>
        <v>92.251461988304101</v>
      </c>
      <c r="E33" s="99"/>
      <c r="F33" s="99">
        <f>+'C63'!F33/'C62'!F33*100</f>
        <v>91.72661870503596</v>
      </c>
      <c r="G33" s="99">
        <f>+'C63'!G33/'C62'!G33*100</f>
        <v>92.741935483870961</v>
      </c>
      <c r="H33" s="99">
        <f>+'C63'!H33/'C62'!H33*100</f>
        <v>90.909090909090907</v>
      </c>
      <c r="I33" s="99"/>
      <c r="J33" s="99">
        <f>+'C63'!J33/'C62'!J33*100</f>
        <v>91.911764705882348</v>
      </c>
      <c r="K33" s="99">
        <f>+'C63'!K33/'C62'!K33*100</f>
        <v>89.928057553956833</v>
      </c>
      <c r="L33" s="99">
        <f>+'C63'!L33/'C62'!L33*100</f>
        <v>93.984962406015043</v>
      </c>
      <c r="M33" s="99"/>
      <c r="N33" s="99">
        <f>+'C63'!N33/'C62'!N33*100</f>
        <v>92.946058091286304</v>
      </c>
      <c r="O33" s="99">
        <f>+'C63'!O33/'C62'!O33*100</f>
        <v>91.666666666666657</v>
      </c>
      <c r="P33" s="99">
        <f>+'C63'!P33/'C62'!P33*100</f>
        <v>94.214876033057848</v>
      </c>
      <c r="Q33" s="99"/>
      <c r="R33" s="99">
        <f>+'C63'!R33/'C62'!R33*100</f>
        <v>89.361702127659569</v>
      </c>
      <c r="S33" s="99">
        <f>+'C63'!S33/'C62'!S33*100</f>
        <v>88.617886178861795</v>
      </c>
      <c r="T33" s="99">
        <f>+'C63'!T33/'C62'!T33*100</f>
        <v>90.178571428571431</v>
      </c>
      <c r="U33" s="99"/>
      <c r="V33" s="99">
        <f>+'C63'!V33/'C62'!V33*100</f>
        <v>89.156626506024097</v>
      </c>
      <c r="W33" s="99">
        <f>+'C63'!W33/'C62'!W33*100</f>
        <v>88.372093023255815</v>
      </c>
      <c r="X33" s="99">
        <f>+'C63'!X33/'C62'!X33*100</f>
        <v>90</v>
      </c>
      <c r="Y33" s="99"/>
      <c r="Z33" s="99">
        <f>+'C63'!Z33/'C62'!Z33*100</f>
        <v>91.954022988505741</v>
      </c>
      <c r="AA33" s="99">
        <f>+'C63'!AA33/'C62'!AA33*100</f>
        <v>90</v>
      </c>
      <c r="AB33" s="99">
        <f>+'C63'!AB33/'C62'!AB33*100</f>
        <v>94.047619047619051</v>
      </c>
    </row>
    <row r="34" spans="1:28" ht="15.95" customHeight="1" x14ac:dyDescent="0.25">
      <c r="A34" s="53" t="s">
        <v>69</v>
      </c>
      <c r="B34" s="99">
        <f>+'C63'!B34/'C62'!B34*100</f>
        <v>73.294346978557499</v>
      </c>
      <c r="C34" s="99">
        <f>+'C63'!C34/'C62'!C34*100</f>
        <v>69.333333333333343</v>
      </c>
      <c r="D34" s="99">
        <f>+'C63'!D34/'C62'!D34*100</f>
        <v>77.871148459383761</v>
      </c>
      <c r="E34" s="99"/>
      <c r="F34" s="99">
        <f>+'C63'!F34/'C62'!F34*100</f>
        <v>64.743589743589752</v>
      </c>
      <c r="G34" s="99">
        <f>+'C63'!G34/'C62'!G34*100</f>
        <v>61.635220125786162</v>
      </c>
      <c r="H34" s="99">
        <f>+'C63'!H34/'C62'!H34*100</f>
        <v>67.973856209150327</v>
      </c>
      <c r="I34" s="99"/>
      <c r="J34" s="99">
        <f>+'C63'!J34/'C62'!J34*100</f>
        <v>73.850574712643677</v>
      </c>
      <c r="K34" s="99">
        <f>+'C63'!K34/'C62'!K34*100</f>
        <v>71.212121212121218</v>
      </c>
      <c r="L34" s="99">
        <f>+'C63'!L34/'C62'!L34*100</f>
        <v>77.333333333333329</v>
      </c>
      <c r="M34" s="99"/>
      <c r="N34" s="99">
        <f>+'C63'!N34/'C62'!N34*100</f>
        <v>74.907749077490777</v>
      </c>
      <c r="O34" s="99">
        <f>+'C63'!O34/'C62'!O34*100</f>
        <v>70.289855072463766</v>
      </c>
      <c r="P34" s="99">
        <f>+'C63'!P34/'C62'!P34*100</f>
        <v>79.699248120300751</v>
      </c>
      <c r="Q34" s="99"/>
      <c r="R34" s="99">
        <f>+'C63'!R34/'C62'!R34*100</f>
        <v>73.68421052631578</v>
      </c>
      <c r="S34" s="99">
        <f>+'C63'!S34/'C62'!S34*100</f>
        <v>70.625</v>
      </c>
      <c r="T34" s="99">
        <f>+'C63'!T34/'C62'!T34*100</f>
        <v>78.301886792452834</v>
      </c>
      <c r="U34" s="99"/>
      <c r="V34" s="99">
        <f>+'C63'!V34/'C62'!V34*100</f>
        <v>67.64705882352942</v>
      </c>
      <c r="W34" s="99">
        <f>+'C63'!W34/'C62'!W34*100</f>
        <v>57.943925233644855</v>
      </c>
      <c r="X34" s="99">
        <f>+'C63'!X34/'C62'!X34*100</f>
        <v>78.350515463917532</v>
      </c>
      <c r="Y34" s="99"/>
      <c r="Z34" s="99">
        <f>+'C63'!Z34/'C62'!Z34*100</f>
        <v>95.652173913043484</v>
      </c>
      <c r="AA34" s="99">
        <f>+'C63'!AA34/'C62'!AA34*100</f>
        <v>96.825396825396822</v>
      </c>
      <c r="AB34" s="99">
        <f>+'C63'!AB34/'C62'!AB34*100</f>
        <v>94.666666666666671</v>
      </c>
    </row>
    <row r="35" spans="1:28" ht="15.95" customHeight="1" x14ac:dyDescent="0.25">
      <c r="A35" s="53" t="s">
        <v>70</v>
      </c>
      <c r="B35" s="99">
        <f>+'C63'!B35/'C62'!B35*100</f>
        <v>80.036478195987399</v>
      </c>
      <c r="C35" s="99">
        <f>+'C63'!C35/'C62'!C35*100</f>
        <v>76.440849342770477</v>
      </c>
      <c r="D35" s="99">
        <f>+'C63'!D35/'C62'!D35*100</f>
        <v>83.518276762402081</v>
      </c>
      <c r="E35" s="99"/>
      <c r="F35" s="99">
        <f>+'C63'!F35/'C62'!F35*100</f>
        <v>78.453947368421055</v>
      </c>
      <c r="G35" s="99">
        <f>+'C63'!G35/'C62'!G35*100</f>
        <v>78.009630818619584</v>
      </c>
      <c r="H35" s="99">
        <f>+'C63'!H35/'C62'!H35*100</f>
        <v>78.920741989881961</v>
      </c>
      <c r="I35" s="99"/>
      <c r="J35" s="99">
        <f>+'C63'!J35/'C62'!J35*100</f>
        <v>73.459715639810426</v>
      </c>
      <c r="K35" s="99">
        <f>+'C63'!K35/'C62'!K35*100</f>
        <v>69.339622641509436</v>
      </c>
      <c r="L35" s="99">
        <f>+'C63'!L35/'C62'!L35*100</f>
        <v>77.61904761904762</v>
      </c>
      <c r="M35" s="99"/>
      <c r="N35" s="99">
        <f>+'C63'!N35/'C62'!N35*100</f>
        <v>77.67936226749336</v>
      </c>
      <c r="O35" s="99">
        <f>+'C63'!O35/'C62'!O35*100</f>
        <v>68.921389396709316</v>
      </c>
      <c r="P35" s="99">
        <f>+'C63'!P35/'C62'!P35*100</f>
        <v>85.910652920962193</v>
      </c>
      <c r="Q35" s="99"/>
      <c r="R35" s="99">
        <f>+'C63'!R35/'C62'!R35*100</f>
        <v>83.987915407854985</v>
      </c>
      <c r="S35" s="99">
        <f>+'C63'!S35/'C62'!S35*100</f>
        <v>82.83898305084746</v>
      </c>
      <c r="T35" s="99">
        <f>+'C63'!T35/'C62'!T35*100</f>
        <v>85.028790786948178</v>
      </c>
      <c r="U35" s="99"/>
      <c r="V35" s="99">
        <f>+'C63'!V35/'C62'!V35*100</f>
        <v>81.775700934579447</v>
      </c>
      <c r="W35" s="99">
        <f>+'C63'!W35/'C62'!W35*100</f>
        <v>76.94174757281553</v>
      </c>
      <c r="X35" s="99">
        <f>+'C63'!X35/'C62'!X35*100</f>
        <v>86.261261261261254</v>
      </c>
      <c r="Y35" s="99"/>
      <c r="Z35" s="99">
        <f>+'C63'!Z35/'C62'!Z35*100</f>
        <v>93.169877408056038</v>
      </c>
      <c r="AA35" s="99">
        <f>+'C63'!AA35/'C62'!AA35*100</f>
        <v>92.418772563176901</v>
      </c>
      <c r="AB35" s="99">
        <f>+'C63'!AB35/'C62'!AB35*100</f>
        <v>93.877551020408163</v>
      </c>
    </row>
    <row r="36" spans="1:28" ht="15.95" customHeight="1" x14ac:dyDescent="0.25">
      <c r="A36" s="53" t="s">
        <v>71</v>
      </c>
      <c r="B36" s="99">
        <f>+'C63'!B36/'C62'!B36*100</f>
        <v>66.755852842809361</v>
      </c>
      <c r="C36" s="99">
        <f>+'C63'!C36/'C62'!C36*100</f>
        <v>62.238074008024967</v>
      </c>
      <c r="D36" s="99">
        <f>+'C63'!D36/'C62'!D36*100</f>
        <v>71.275646743978598</v>
      </c>
      <c r="E36" s="99"/>
      <c r="F36" s="99">
        <f>+'C63'!F36/'C62'!F36*100</f>
        <v>52.590959206174205</v>
      </c>
      <c r="G36" s="99">
        <f>+'C63'!G36/'C62'!G36*100</f>
        <v>46.938775510204081</v>
      </c>
      <c r="H36" s="99">
        <f>+'C63'!H36/'C62'!H36*100</f>
        <v>57.939914163090137</v>
      </c>
      <c r="I36" s="99"/>
      <c r="J36" s="99">
        <f>+'C63'!J36/'C62'!J36*100</f>
        <v>56.034482758620683</v>
      </c>
      <c r="K36" s="99">
        <f>+'C63'!K36/'C62'!K36*100</f>
        <v>50.309278350515463</v>
      </c>
      <c r="L36" s="99">
        <f>+'C63'!L36/'C62'!L36*100</f>
        <v>62.30248306997742</v>
      </c>
      <c r="M36" s="99"/>
      <c r="N36" s="99">
        <f>+'C63'!N36/'C62'!N36*100</f>
        <v>71.251548946716241</v>
      </c>
      <c r="O36" s="99">
        <f>+'C63'!O36/'C62'!O36*100</f>
        <v>65.365853658536594</v>
      </c>
      <c r="P36" s="99">
        <f>+'C63'!P36/'C62'!P36*100</f>
        <v>77.329974811083119</v>
      </c>
      <c r="Q36" s="99"/>
      <c r="R36" s="99">
        <f>+'C63'!R36/'C62'!R36*100</f>
        <v>63.715529753265599</v>
      </c>
      <c r="S36" s="99">
        <f>+'C63'!S36/'C62'!S36*100</f>
        <v>60.725075528700913</v>
      </c>
      <c r="T36" s="99">
        <f>+'C63'!T36/'C62'!T36*100</f>
        <v>66.480446927374302</v>
      </c>
      <c r="U36" s="99"/>
      <c r="V36" s="99">
        <f>+'C63'!V36/'C62'!V36*100</f>
        <v>73.833333333333329</v>
      </c>
      <c r="W36" s="99">
        <f>+'C63'!W36/'C62'!W36*100</f>
        <v>68.791946308724832</v>
      </c>
      <c r="X36" s="99">
        <f>+'C63'!X36/'C62'!X36*100</f>
        <v>78.807947019867555</v>
      </c>
      <c r="Y36" s="99"/>
      <c r="Z36" s="99">
        <f>+'C63'!Z36/'C62'!Z36*100</f>
        <v>97.472924187725624</v>
      </c>
      <c r="AA36" s="99">
        <f>+'C63'!AA36/'C62'!AA36*100</f>
        <v>97.482014388489219</v>
      </c>
      <c r="AB36" s="99">
        <f>+'C63'!AB36/'C62'!AB36*100</f>
        <v>97.463768115942031</v>
      </c>
    </row>
    <row r="37" spans="1:28" ht="15.95" customHeight="1" thickBot="1" x14ac:dyDescent="0.3">
      <c r="A37" s="49" t="s">
        <v>72</v>
      </c>
      <c r="B37" s="99">
        <f>+'C63'!B37/'C62'!B37*100</f>
        <v>93.934681181959562</v>
      </c>
      <c r="C37" s="99">
        <f>+'C63'!C37/'C62'!C37*100</f>
        <v>90.527950310559007</v>
      </c>
      <c r="D37" s="99">
        <f>+'C63'!D37/'C62'!D37*100</f>
        <v>97.352024922118389</v>
      </c>
      <c r="E37" s="99"/>
      <c r="F37" s="99">
        <f>+'C63'!F37/'C62'!F37*100</f>
        <v>84.115523465703973</v>
      </c>
      <c r="G37" s="99">
        <f>+'C63'!G37/'C62'!G37*100</f>
        <v>77.611940298507463</v>
      </c>
      <c r="H37" s="99">
        <f>+'C63'!H37/'C62'!H37*100</f>
        <v>90.209790209790214</v>
      </c>
      <c r="I37" s="99"/>
      <c r="J37" s="99">
        <f>+'C63'!J37/'C62'!J37*100</f>
        <v>91.134751773049643</v>
      </c>
      <c r="K37" s="99">
        <f>+'C63'!K37/'C62'!K37*100</f>
        <v>83.448275862068968</v>
      </c>
      <c r="L37" s="99">
        <f>+'C63'!L37/'C62'!L37*100</f>
        <v>99.270072992700733</v>
      </c>
      <c r="M37" s="99"/>
      <c r="N37" s="99">
        <f>+'C63'!N37/'C62'!N37*100</f>
        <v>100</v>
      </c>
      <c r="O37" s="99">
        <f>+'C63'!O37/'C62'!O37*100</f>
        <v>100</v>
      </c>
      <c r="P37" s="99">
        <f>+'C63'!P37/'C62'!P37*100</f>
        <v>100</v>
      </c>
      <c r="Q37" s="99"/>
      <c r="R37" s="99">
        <f>+'C63'!R37/'C62'!R37*100</f>
        <v>98.122065727699521</v>
      </c>
      <c r="S37" s="99">
        <f>+'C63'!S37/'C62'!S37*100</f>
        <v>97.087378640776706</v>
      </c>
      <c r="T37" s="99">
        <f>+'C63'!T37/'C62'!T37*100</f>
        <v>99.090909090909093</v>
      </c>
      <c r="U37" s="99"/>
      <c r="V37" s="99">
        <f>+'C63'!V37/'C62'!V37*100</f>
        <v>96.402877697841731</v>
      </c>
      <c r="W37" s="99">
        <f>+'C63'!W37/'C62'!W37*100</f>
        <v>94.117647058823522</v>
      </c>
      <c r="X37" s="99">
        <f>+'C63'!X37/'C62'!X37*100</f>
        <v>98.591549295774655</v>
      </c>
      <c r="Y37" s="99"/>
      <c r="Z37" s="99">
        <f>+'C63'!Z37/'C62'!Z37*100</f>
        <v>100</v>
      </c>
      <c r="AA37" s="99">
        <f>+'C63'!AA37/'C62'!AA37*100</f>
        <v>100</v>
      </c>
      <c r="AB37" s="99">
        <f>+'C63'!AB37/'C62'!AB37*100</f>
        <v>100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</sheetData>
  <mergeCells count="17">
    <mergeCell ref="A3:AB3"/>
    <mergeCell ref="AC2:AD3"/>
    <mergeCell ref="A40:AB40"/>
    <mergeCell ref="A4:AB4"/>
    <mergeCell ref="A1:AB1"/>
    <mergeCell ref="A2:AB2"/>
    <mergeCell ref="V7:X7"/>
    <mergeCell ref="Z7:AB7"/>
    <mergeCell ref="A39:AB39"/>
    <mergeCell ref="A38:AB38"/>
    <mergeCell ref="A7:A8"/>
    <mergeCell ref="B7:D7"/>
    <mergeCell ref="F7:H7"/>
    <mergeCell ref="J7:L7"/>
    <mergeCell ref="N7:P7"/>
    <mergeCell ref="R7:T7"/>
    <mergeCell ref="A5:AB5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9"/>
  <sheetViews>
    <sheetView showGridLines="0" zoomScale="95" zoomScaleNormal="95" zoomScaleSheetLayoutView="100" workbookViewId="0">
      <selection activeCell="J16" sqref="J1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235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254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22497</v>
      </c>
      <c r="C9" s="120">
        <f>+G9+K9+O9+S9+W9+AA9</f>
        <v>12938</v>
      </c>
      <c r="D9" s="120">
        <f>+H9+L9+P9+T9+X9+AB9</f>
        <v>9559</v>
      </c>
      <c r="E9" s="120"/>
      <c r="F9" s="120">
        <f>SUM(F11:F37)</f>
        <v>4950</v>
      </c>
      <c r="G9" s="120">
        <f>SUM(G11:G37)</f>
        <v>2734</v>
      </c>
      <c r="H9" s="120">
        <f>SUM(H11:H37)</f>
        <v>2216</v>
      </c>
      <c r="I9" s="120"/>
      <c r="J9" s="120">
        <f>SUM(J11:J37)</f>
        <v>5193</v>
      </c>
      <c r="K9" s="120">
        <f>SUM(K11:K37)</f>
        <v>3004</v>
      </c>
      <c r="L9" s="120">
        <f>SUM(L11:L37)</f>
        <v>2189</v>
      </c>
      <c r="M9" s="120"/>
      <c r="N9" s="120">
        <f>SUM(N11:N37)</f>
        <v>3358</v>
      </c>
      <c r="O9" s="120">
        <f>SUM(O11:O37)</f>
        <v>2008</v>
      </c>
      <c r="P9" s="120">
        <f>SUM(P11:P37)</f>
        <v>1350</v>
      </c>
      <c r="Q9" s="120"/>
      <c r="R9" s="120">
        <f>SUM(R11:R37)</f>
        <v>4630</v>
      </c>
      <c r="S9" s="120">
        <f>SUM(S11:S37)</f>
        <v>2634</v>
      </c>
      <c r="T9" s="120">
        <f>SUM(T11:T37)</f>
        <v>1996</v>
      </c>
      <c r="U9" s="120"/>
      <c r="V9" s="120">
        <f>SUM(V11:V37)</f>
        <v>3467</v>
      </c>
      <c r="W9" s="120">
        <f>SUM(W11:W37)</f>
        <v>2016</v>
      </c>
      <c r="X9" s="120">
        <f>SUM(X11:X37)</f>
        <v>1451</v>
      </c>
      <c r="Y9" s="120"/>
      <c r="Z9" s="110">
        <f>SUM(Z11:Z37)</f>
        <v>899</v>
      </c>
      <c r="AA9" s="110">
        <f>SUM(AA11:AA37)</f>
        <v>542</v>
      </c>
      <c r="AB9" s="110">
        <f>SUM(AB11:AB37)</f>
        <v>357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37">
        <v>886</v>
      </c>
      <c r="C11" s="37">
        <v>513</v>
      </c>
      <c r="D11" s="37">
        <v>373</v>
      </c>
      <c r="E11" s="37"/>
      <c r="F11" s="37">
        <v>155</v>
      </c>
      <c r="G11" s="37">
        <v>96</v>
      </c>
      <c r="H11" s="37">
        <v>59</v>
      </c>
      <c r="I11" s="37"/>
      <c r="J11" s="37">
        <v>190</v>
      </c>
      <c r="K11" s="37">
        <v>102</v>
      </c>
      <c r="L11" s="37">
        <v>88</v>
      </c>
      <c r="M11" s="37"/>
      <c r="N11" s="37">
        <v>195</v>
      </c>
      <c r="O11" s="37">
        <v>114</v>
      </c>
      <c r="P11" s="37">
        <v>81</v>
      </c>
      <c r="Q11" s="37"/>
      <c r="R11" s="37">
        <v>165</v>
      </c>
      <c r="S11" s="37">
        <v>91</v>
      </c>
      <c r="T11" s="37">
        <v>74</v>
      </c>
      <c r="U11" s="37"/>
      <c r="V11" s="37">
        <v>163</v>
      </c>
      <c r="W11" s="37">
        <v>98</v>
      </c>
      <c r="X11" s="37">
        <v>65</v>
      </c>
      <c r="Y11" s="37"/>
      <c r="Z11" s="37">
        <v>18</v>
      </c>
      <c r="AA11" s="37">
        <v>12</v>
      </c>
      <c r="AB11" s="37">
        <v>6</v>
      </c>
    </row>
    <row r="12" spans="1:32" ht="15.95" customHeight="1" x14ac:dyDescent="0.25">
      <c r="A12" s="53" t="s">
        <v>48</v>
      </c>
      <c r="B12" s="121">
        <v>1101</v>
      </c>
      <c r="C12" s="37">
        <v>593</v>
      </c>
      <c r="D12" s="37">
        <v>508</v>
      </c>
      <c r="E12" s="37"/>
      <c r="F12" s="37">
        <v>228</v>
      </c>
      <c r="G12" s="37">
        <v>130</v>
      </c>
      <c r="H12" s="37">
        <v>98</v>
      </c>
      <c r="I12" s="37"/>
      <c r="J12" s="37">
        <v>207</v>
      </c>
      <c r="K12" s="37">
        <v>106</v>
      </c>
      <c r="L12" s="37">
        <v>101</v>
      </c>
      <c r="M12" s="37"/>
      <c r="N12" s="37">
        <v>132</v>
      </c>
      <c r="O12" s="37">
        <v>70</v>
      </c>
      <c r="P12" s="37">
        <v>62</v>
      </c>
      <c r="Q12" s="37"/>
      <c r="R12" s="37">
        <v>302</v>
      </c>
      <c r="S12" s="37">
        <v>162</v>
      </c>
      <c r="T12" s="37">
        <v>140</v>
      </c>
      <c r="U12" s="37"/>
      <c r="V12" s="37">
        <v>176</v>
      </c>
      <c r="W12" s="37">
        <v>96</v>
      </c>
      <c r="X12" s="37">
        <v>80</v>
      </c>
      <c r="Y12" s="37"/>
      <c r="Z12" s="37">
        <v>56</v>
      </c>
      <c r="AA12" s="37">
        <v>29</v>
      </c>
      <c r="AB12" s="37">
        <v>27</v>
      </c>
    </row>
    <row r="13" spans="1:32" ht="15.95" customHeight="1" x14ac:dyDescent="0.25">
      <c r="A13" s="53" t="s">
        <v>49</v>
      </c>
      <c r="B13" s="37">
        <v>571</v>
      </c>
      <c r="C13" s="37">
        <v>278</v>
      </c>
      <c r="D13" s="37">
        <v>293</v>
      </c>
      <c r="E13" s="37"/>
      <c r="F13" s="37">
        <v>57</v>
      </c>
      <c r="G13" s="37">
        <v>32</v>
      </c>
      <c r="H13" s="37">
        <v>25</v>
      </c>
      <c r="I13" s="37"/>
      <c r="J13" s="37">
        <v>26</v>
      </c>
      <c r="K13" s="37">
        <v>18</v>
      </c>
      <c r="L13" s="37">
        <v>8</v>
      </c>
      <c r="M13" s="37"/>
      <c r="N13" s="37">
        <v>44</v>
      </c>
      <c r="O13" s="37">
        <v>23</v>
      </c>
      <c r="P13" s="37">
        <v>21</v>
      </c>
      <c r="Q13" s="37"/>
      <c r="R13" s="37">
        <v>189</v>
      </c>
      <c r="S13" s="37">
        <v>80</v>
      </c>
      <c r="T13" s="37">
        <v>109</v>
      </c>
      <c r="U13" s="37"/>
      <c r="V13" s="37">
        <v>148</v>
      </c>
      <c r="W13" s="37">
        <v>62</v>
      </c>
      <c r="X13" s="37">
        <v>86</v>
      </c>
      <c r="Y13" s="37"/>
      <c r="Z13" s="37">
        <v>107</v>
      </c>
      <c r="AA13" s="37">
        <v>63</v>
      </c>
      <c r="AB13" s="37">
        <v>44</v>
      </c>
    </row>
    <row r="14" spans="1:32" ht="15.95" customHeight="1" x14ac:dyDescent="0.25">
      <c r="A14" s="53" t="s">
        <v>50</v>
      </c>
      <c r="B14" s="121">
        <v>2527</v>
      </c>
      <c r="C14" s="121">
        <v>1465</v>
      </c>
      <c r="D14" s="121">
        <v>1062</v>
      </c>
      <c r="E14" s="121"/>
      <c r="F14" s="37">
        <v>464</v>
      </c>
      <c r="G14" s="37">
        <v>250</v>
      </c>
      <c r="H14" s="37">
        <v>214</v>
      </c>
      <c r="I14" s="37"/>
      <c r="J14" s="37">
        <v>525</v>
      </c>
      <c r="K14" s="37">
        <v>287</v>
      </c>
      <c r="L14" s="37">
        <v>238</v>
      </c>
      <c r="M14" s="37"/>
      <c r="N14" s="37">
        <v>347</v>
      </c>
      <c r="O14" s="37">
        <v>208</v>
      </c>
      <c r="P14" s="37">
        <v>139</v>
      </c>
      <c r="Q14" s="37"/>
      <c r="R14" s="37">
        <v>560</v>
      </c>
      <c r="S14" s="37">
        <v>319</v>
      </c>
      <c r="T14" s="37">
        <v>241</v>
      </c>
      <c r="U14" s="37"/>
      <c r="V14" s="37">
        <v>485</v>
      </c>
      <c r="W14" s="37">
        <v>312</v>
      </c>
      <c r="X14" s="37">
        <v>173</v>
      </c>
      <c r="Y14" s="37"/>
      <c r="Z14" s="37">
        <v>146</v>
      </c>
      <c r="AA14" s="37">
        <v>89</v>
      </c>
      <c r="AB14" s="37">
        <v>57</v>
      </c>
    </row>
    <row r="15" spans="1:32" ht="15.95" customHeight="1" x14ac:dyDescent="0.25">
      <c r="A15" s="53" t="s">
        <v>51</v>
      </c>
      <c r="B15" s="37">
        <v>377</v>
      </c>
      <c r="C15" s="37">
        <v>243</v>
      </c>
      <c r="D15" s="37">
        <v>134</v>
      </c>
      <c r="E15" s="121"/>
      <c r="F15" s="37">
        <v>87</v>
      </c>
      <c r="G15" s="37">
        <v>45</v>
      </c>
      <c r="H15" s="37">
        <v>42</v>
      </c>
      <c r="I15" s="37"/>
      <c r="J15" s="37">
        <v>124</v>
      </c>
      <c r="K15" s="37">
        <v>81</v>
      </c>
      <c r="L15" s="37">
        <v>43</v>
      </c>
      <c r="M15" s="37"/>
      <c r="N15" s="37">
        <v>54</v>
      </c>
      <c r="O15" s="37">
        <v>44</v>
      </c>
      <c r="P15" s="37">
        <v>10</v>
      </c>
      <c r="Q15" s="37"/>
      <c r="R15" s="37">
        <v>62</v>
      </c>
      <c r="S15" s="37">
        <v>39</v>
      </c>
      <c r="T15" s="37">
        <v>23</v>
      </c>
      <c r="U15" s="37"/>
      <c r="V15" s="37">
        <v>37</v>
      </c>
      <c r="W15" s="37">
        <v>25</v>
      </c>
      <c r="X15" s="37">
        <v>12</v>
      </c>
      <c r="Y15" s="37"/>
      <c r="Z15" s="37">
        <v>13</v>
      </c>
      <c r="AA15" s="37">
        <v>9</v>
      </c>
      <c r="AB15" s="37">
        <v>4</v>
      </c>
    </row>
    <row r="16" spans="1:32" ht="15.95" customHeight="1" x14ac:dyDescent="0.25">
      <c r="A16" s="53" t="s">
        <v>52</v>
      </c>
      <c r="B16" s="37">
        <v>932</v>
      </c>
      <c r="C16" s="37">
        <v>549</v>
      </c>
      <c r="D16" s="37">
        <v>383</v>
      </c>
      <c r="E16" s="121"/>
      <c r="F16" s="37">
        <v>302</v>
      </c>
      <c r="G16" s="37">
        <v>161</v>
      </c>
      <c r="H16" s="37">
        <v>141</v>
      </c>
      <c r="I16" s="37"/>
      <c r="J16" s="37">
        <v>225</v>
      </c>
      <c r="K16" s="37">
        <v>134</v>
      </c>
      <c r="L16" s="37">
        <v>91</v>
      </c>
      <c r="M16" s="37"/>
      <c r="N16" s="37">
        <v>113</v>
      </c>
      <c r="O16" s="37">
        <v>71</v>
      </c>
      <c r="P16" s="37">
        <v>42</v>
      </c>
      <c r="Q16" s="37"/>
      <c r="R16" s="37">
        <v>172</v>
      </c>
      <c r="S16" s="37">
        <v>103</v>
      </c>
      <c r="T16" s="37">
        <v>69</v>
      </c>
      <c r="U16" s="37"/>
      <c r="V16" s="37">
        <v>109</v>
      </c>
      <c r="W16" s="37">
        <v>71</v>
      </c>
      <c r="X16" s="37">
        <v>38</v>
      </c>
      <c r="Y16" s="37"/>
      <c r="Z16" s="37">
        <v>11</v>
      </c>
      <c r="AA16" s="37">
        <v>9</v>
      </c>
      <c r="AB16" s="37">
        <v>2</v>
      </c>
    </row>
    <row r="17" spans="1:28" ht="15.95" customHeight="1" x14ac:dyDescent="0.25">
      <c r="A17" s="53" t="s">
        <v>53</v>
      </c>
      <c r="B17" s="37">
        <v>346</v>
      </c>
      <c r="C17" s="37">
        <v>219</v>
      </c>
      <c r="D17" s="37">
        <v>127</v>
      </c>
      <c r="E17" s="37"/>
      <c r="F17" s="37">
        <v>74</v>
      </c>
      <c r="G17" s="37">
        <v>45</v>
      </c>
      <c r="H17" s="37">
        <v>29</v>
      </c>
      <c r="I17" s="37"/>
      <c r="J17" s="37">
        <v>85</v>
      </c>
      <c r="K17" s="37">
        <v>55</v>
      </c>
      <c r="L17" s="37">
        <v>30</v>
      </c>
      <c r="M17" s="37"/>
      <c r="N17" s="37">
        <v>48</v>
      </c>
      <c r="O17" s="37">
        <v>30</v>
      </c>
      <c r="P17" s="37">
        <v>18</v>
      </c>
      <c r="Q17" s="37"/>
      <c r="R17" s="37">
        <v>55</v>
      </c>
      <c r="S17" s="37">
        <v>37</v>
      </c>
      <c r="T17" s="37">
        <v>18</v>
      </c>
      <c r="U17" s="37"/>
      <c r="V17" s="37">
        <v>64</v>
      </c>
      <c r="W17" s="37">
        <v>40</v>
      </c>
      <c r="X17" s="37">
        <v>24</v>
      </c>
      <c r="Y17" s="37"/>
      <c r="Z17" s="37">
        <v>20</v>
      </c>
      <c r="AA17" s="37">
        <v>12</v>
      </c>
      <c r="AB17" s="37">
        <v>8</v>
      </c>
    </row>
    <row r="18" spans="1:28" ht="15.95" customHeight="1" x14ac:dyDescent="0.25">
      <c r="A18" s="53" t="s">
        <v>54</v>
      </c>
      <c r="B18" s="121">
        <v>1895</v>
      </c>
      <c r="C18" s="121">
        <v>1080</v>
      </c>
      <c r="D18" s="37">
        <v>815</v>
      </c>
      <c r="E18" s="121"/>
      <c r="F18" s="37">
        <v>393</v>
      </c>
      <c r="G18" s="37">
        <v>222</v>
      </c>
      <c r="H18" s="37">
        <v>171</v>
      </c>
      <c r="I18" s="37"/>
      <c r="J18" s="37">
        <v>396</v>
      </c>
      <c r="K18" s="37">
        <v>205</v>
      </c>
      <c r="L18" s="37">
        <v>191</v>
      </c>
      <c r="M18" s="37"/>
      <c r="N18" s="37">
        <v>294</v>
      </c>
      <c r="O18" s="37">
        <v>179</v>
      </c>
      <c r="P18" s="37">
        <v>115</v>
      </c>
      <c r="Q18" s="37"/>
      <c r="R18" s="37">
        <v>406</v>
      </c>
      <c r="S18" s="37">
        <v>244</v>
      </c>
      <c r="T18" s="37">
        <v>162</v>
      </c>
      <c r="U18" s="37"/>
      <c r="V18" s="37">
        <v>322</v>
      </c>
      <c r="W18" s="37">
        <v>180</v>
      </c>
      <c r="X18" s="37">
        <v>142</v>
      </c>
      <c r="Y18" s="37"/>
      <c r="Z18" s="37">
        <v>84</v>
      </c>
      <c r="AA18" s="37">
        <v>50</v>
      </c>
      <c r="AB18" s="37">
        <v>34</v>
      </c>
    </row>
    <row r="19" spans="1:28" ht="15.95" customHeight="1" x14ac:dyDescent="0.25">
      <c r="A19" s="53" t="s">
        <v>55</v>
      </c>
      <c r="B19" s="121">
        <v>1033</v>
      </c>
      <c r="C19" s="37">
        <v>636</v>
      </c>
      <c r="D19" s="37">
        <v>397</v>
      </c>
      <c r="E19" s="121"/>
      <c r="F19" s="37">
        <v>226</v>
      </c>
      <c r="G19" s="37">
        <v>129</v>
      </c>
      <c r="H19" s="37">
        <v>97</v>
      </c>
      <c r="I19" s="37"/>
      <c r="J19" s="37">
        <v>248</v>
      </c>
      <c r="K19" s="37">
        <v>157</v>
      </c>
      <c r="L19" s="37">
        <v>91</v>
      </c>
      <c r="M19" s="37"/>
      <c r="N19" s="37">
        <v>184</v>
      </c>
      <c r="O19" s="37">
        <v>111</v>
      </c>
      <c r="P19" s="37">
        <v>73</v>
      </c>
      <c r="Q19" s="37"/>
      <c r="R19" s="37">
        <v>208</v>
      </c>
      <c r="S19" s="37">
        <v>125</v>
      </c>
      <c r="T19" s="37">
        <v>83</v>
      </c>
      <c r="U19" s="37"/>
      <c r="V19" s="37">
        <v>139</v>
      </c>
      <c r="W19" s="37">
        <v>96</v>
      </c>
      <c r="X19" s="37">
        <v>43</v>
      </c>
      <c r="Y19" s="37"/>
      <c r="Z19" s="37">
        <v>28</v>
      </c>
      <c r="AA19" s="37">
        <v>18</v>
      </c>
      <c r="AB19" s="37">
        <v>10</v>
      </c>
    </row>
    <row r="20" spans="1:28" ht="15.95" customHeight="1" x14ac:dyDescent="0.25">
      <c r="A20" s="53" t="s">
        <v>56</v>
      </c>
      <c r="B20" s="121">
        <v>2367</v>
      </c>
      <c r="C20" s="121">
        <v>1420</v>
      </c>
      <c r="D20" s="37">
        <v>947</v>
      </c>
      <c r="E20" s="121"/>
      <c r="F20" s="37">
        <v>574</v>
      </c>
      <c r="G20" s="37">
        <v>333</v>
      </c>
      <c r="H20" s="37">
        <v>241</v>
      </c>
      <c r="I20" s="37"/>
      <c r="J20" s="37">
        <v>598</v>
      </c>
      <c r="K20" s="37">
        <v>366</v>
      </c>
      <c r="L20" s="37">
        <v>232</v>
      </c>
      <c r="M20" s="37"/>
      <c r="N20" s="37">
        <v>408</v>
      </c>
      <c r="O20" s="37">
        <v>250</v>
      </c>
      <c r="P20" s="37">
        <v>158</v>
      </c>
      <c r="Q20" s="37"/>
      <c r="R20" s="37">
        <v>431</v>
      </c>
      <c r="S20" s="37">
        <v>263</v>
      </c>
      <c r="T20" s="37">
        <v>168</v>
      </c>
      <c r="U20" s="37"/>
      <c r="V20" s="37">
        <v>274</v>
      </c>
      <c r="W20" s="37">
        <v>159</v>
      </c>
      <c r="X20" s="37">
        <v>115</v>
      </c>
      <c r="Y20" s="37"/>
      <c r="Z20" s="37">
        <v>82</v>
      </c>
      <c r="AA20" s="37">
        <v>49</v>
      </c>
      <c r="AB20" s="37">
        <v>33</v>
      </c>
    </row>
    <row r="21" spans="1:28" ht="15.95" customHeight="1" x14ac:dyDescent="0.25">
      <c r="A21" s="53" t="s">
        <v>57</v>
      </c>
      <c r="B21" s="37">
        <v>392</v>
      </c>
      <c r="C21" s="37">
        <v>218</v>
      </c>
      <c r="D21" s="37">
        <v>174</v>
      </c>
      <c r="E21" s="37"/>
      <c r="F21" s="37">
        <v>98</v>
      </c>
      <c r="G21" s="37">
        <v>50</v>
      </c>
      <c r="H21" s="37">
        <v>48</v>
      </c>
      <c r="I21" s="37"/>
      <c r="J21" s="37">
        <v>89</v>
      </c>
      <c r="K21" s="37">
        <v>55</v>
      </c>
      <c r="L21" s="37">
        <v>34</v>
      </c>
      <c r="M21" s="37"/>
      <c r="N21" s="37">
        <v>83</v>
      </c>
      <c r="O21" s="37">
        <v>47</v>
      </c>
      <c r="P21" s="37">
        <v>36</v>
      </c>
      <c r="Q21" s="37"/>
      <c r="R21" s="37">
        <v>69</v>
      </c>
      <c r="S21" s="37">
        <v>38</v>
      </c>
      <c r="T21" s="37">
        <v>31</v>
      </c>
      <c r="U21" s="37"/>
      <c r="V21" s="37">
        <v>44</v>
      </c>
      <c r="W21" s="37">
        <v>24</v>
      </c>
      <c r="X21" s="37">
        <v>20</v>
      </c>
      <c r="Y21" s="37"/>
      <c r="Z21" s="37">
        <v>9</v>
      </c>
      <c r="AA21" s="37">
        <v>4</v>
      </c>
      <c r="AB21" s="37">
        <v>5</v>
      </c>
    </row>
    <row r="22" spans="1:28" ht="15.95" customHeight="1" x14ac:dyDescent="0.25">
      <c r="A22" s="56" t="s">
        <v>58</v>
      </c>
      <c r="B22" s="121">
        <v>1555</v>
      </c>
      <c r="C22" s="37">
        <v>903</v>
      </c>
      <c r="D22" s="37">
        <v>652</v>
      </c>
      <c r="E22" s="121"/>
      <c r="F22" s="37">
        <v>226</v>
      </c>
      <c r="G22" s="37">
        <v>133</v>
      </c>
      <c r="H22" s="37">
        <v>93</v>
      </c>
      <c r="I22" s="37"/>
      <c r="J22" s="37">
        <v>295</v>
      </c>
      <c r="K22" s="37">
        <v>171</v>
      </c>
      <c r="L22" s="37">
        <v>124</v>
      </c>
      <c r="M22" s="37"/>
      <c r="N22" s="37">
        <v>214</v>
      </c>
      <c r="O22" s="37">
        <v>138</v>
      </c>
      <c r="P22" s="37">
        <v>76</v>
      </c>
      <c r="Q22" s="37"/>
      <c r="R22" s="37">
        <v>436</v>
      </c>
      <c r="S22" s="37">
        <v>270</v>
      </c>
      <c r="T22" s="37">
        <v>166</v>
      </c>
      <c r="U22" s="37"/>
      <c r="V22" s="37">
        <v>312</v>
      </c>
      <c r="W22" s="37">
        <v>164</v>
      </c>
      <c r="X22" s="37">
        <v>148</v>
      </c>
      <c r="Y22" s="37"/>
      <c r="Z22" s="37">
        <v>72</v>
      </c>
      <c r="AA22" s="37">
        <v>27</v>
      </c>
      <c r="AB22" s="37">
        <v>45</v>
      </c>
    </row>
    <row r="23" spans="1:28" ht="15.95" customHeight="1" x14ac:dyDescent="0.25">
      <c r="A23" s="53" t="s">
        <v>59</v>
      </c>
      <c r="B23" s="37">
        <v>120</v>
      </c>
      <c r="C23" s="37">
        <v>80</v>
      </c>
      <c r="D23" s="37">
        <v>40</v>
      </c>
      <c r="E23" s="37"/>
      <c r="F23" s="37">
        <v>6</v>
      </c>
      <c r="G23" s="37">
        <v>6</v>
      </c>
      <c r="H23" s="37">
        <v>0</v>
      </c>
      <c r="I23" s="37"/>
      <c r="J23" s="37">
        <v>46</v>
      </c>
      <c r="K23" s="37">
        <v>29</v>
      </c>
      <c r="L23" s="37">
        <v>17</v>
      </c>
      <c r="M23" s="37"/>
      <c r="N23" s="37">
        <v>35</v>
      </c>
      <c r="O23" s="37">
        <v>22</v>
      </c>
      <c r="P23" s="37">
        <v>13</v>
      </c>
      <c r="Q23" s="37"/>
      <c r="R23" s="37">
        <v>9</v>
      </c>
      <c r="S23" s="37">
        <v>7</v>
      </c>
      <c r="T23" s="37">
        <v>2</v>
      </c>
      <c r="U23" s="37"/>
      <c r="V23" s="37">
        <v>15</v>
      </c>
      <c r="W23" s="37">
        <v>9</v>
      </c>
      <c r="X23" s="37">
        <v>6</v>
      </c>
      <c r="Y23" s="37"/>
      <c r="Z23" s="37">
        <v>9</v>
      </c>
      <c r="AA23" s="37">
        <v>7</v>
      </c>
      <c r="AB23" s="37">
        <v>2</v>
      </c>
    </row>
    <row r="24" spans="1:28" ht="15.95" customHeight="1" x14ac:dyDescent="0.25">
      <c r="A24" s="53" t="s">
        <v>60</v>
      </c>
      <c r="B24" s="37">
        <v>766</v>
      </c>
      <c r="C24" s="37">
        <v>334</v>
      </c>
      <c r="D24" s="37">
        <v>432</v>
      </c>
      <c r="E24" s="121"/>
      <c r="F24" s="37">
        <v>92</v>
      </c>
      <c r="G24" s="37">
        <v>30</v>
      </c>
      <c r="H24" s="37">
        <v>62</v>
      </c>
      <c r="I24" s="37"/>
      <c r="J24" s="37">
        <v>118</v>
      </c>
      <c r="K24" s="37">
        <v>50</v>
      </c>
      <c r="L24" s="37">
        <v>68</v>
      </c>
      <c r="M24" s="37"/>
      <c r="N24" s="37">
        <v>76</v>
      </c>
      <c r="O24" s="37">
        <v>34</v>
      </c>
      <c r="P24" s="37">
        <v>42</v>
      </c>
      <c r="Q24" s="37"/>
      <c r="R24" s="37">
        <v>215</v>
      </c>
      <c r="S24" s="37">
        <v>89</v>
      </c>
      <c r="T24" s="37">
        <v>126</v>
      </c>
      <c r="U24" s="37"/>
      <c r="V24" s="37">
        <v>224</v>
      </c>
      <c r="W24" s="37">
        <v>104</v>
      </c>
      <c r="X24" s="37">
        <v>120</v>
      </c>
      <c r="Y24" s="37"/>
      <c r="Z24" s="37">
        <v>41</v>
      </c>
      <c r="AA24" s="37">
        <v>27</v>
      </c>
      <c r="AB24" s="37">
        <v>14</v>
      </c>
    </row>
    <row r="25" spans="1:28" ht="15.95" customHeight="1" x14ac:dyDescent="0.25">
      <c r="A25" s="53" t="s">
        <v>61</v>
      </c>
      <c r="B25" s="37">
        <v>408</v>
      </c>
      <c r="C25" s="37">
        <v>215</v>
      </c>
      <c r="D25" s="37">
        <v>193</v>
      </c>
      <c r="E25" s="121"/>
      <c r="F25" s="37">
        <v>126</v>
      </c>
      <c r="G25" s="37">
        <v>54</v>
      </c>
      <c r="H25" s="37">
        <v>72</v>
      </c>
      <c r="I25" s="37"/>
      <c r="J25" s="37">
        <v>70</v>
      </c>
      <c r="K25" s="37">
        <v>34</v>
      </c>
      <c r="L25" s="37">
        <v>36</v>
      </c>
      <c r="M25" s="37"/>
      <c r="N25" s="37">
        <v>99</v>
      </c>
      <c r="O25" s="37">
        <v>53</v>
      </c>
      <c r="P25" s="37">
        <v>46</v>
      </c>
      <c r="Q25" s="37"/>
      <c r="R25" s="37">
        <v>71</v>
      </c>
      <c r="S25" s="37">
        <v>40</v>
      </c>
      <c r="T25" s="37">
        <v>31</v>
      </c>
      <c r="U25" s="37"/>
      <c r="V25" s="37">
        <v>28</v>
      </c>
      <c r="W25" s="37">
        <v>22</v>
      </c>
      <c r="X25" s="37">
        <v>6</v>
      </c>
      <c r="Y25" s="37"/>
      <c r="Z25" s="37">
        <v>14</v>
      </c>
      <c r="AA25" s="37">
        <v>12</v>
      </c>
      <c r="AB25" s="37">
        <v>2</v>
      </c>
    </row>
    <row r="26" spans="1:28" ht="15.95" customHeight="1" x14ac:dyDescent="0.25">
      <c r="A26" s="53" t="s">
        <v>62</v>
      </c>
      <c r="B26" s="37">
        <v>836</v>
      </c>
      <c r="C26" s="37">
        <v>450</v>
      </c>
      <c r="D26" s="37">
        <v>386</v>
      </c>
      <c r="E26" s="121"/>
      <c r="F26" s="37">
        <v>180</v>
      </c>
      <c r="G26" s="37">
        <v>99</v>
      </c>
      <c r="H26" s="37">
        <v>81</v>
      </c>
      <c r="I26" s="37"/>
      <c r="J26" s="37">
        <v>209</v>
      </c>
      <c r="K26" s="37">
        <v>119</v>
      </c>
      <c r="L26" s="37">
        <v>90</v>
      </c>
      <c r="M26" s="37"/>
      <c r="N26" s="37">
        <v>80</v>
      </c>
      <c r="O26" s="37">
        <v>50</v>
      </c>
      <c r="P26" s="37">
        <v>30</v>
      </c>
      <c r="Q26" s="37"/>
      <c r="R26" s="37">
        <v>207</v>
      </c>
      <c r="S26" s="37">
        <v>110</v>
      </c>
      <c r="T26" s="37">
        <v>97</v>
      </c>
      <c r="U26" s="37"/>
      <c r="V26" s="37">
        <v>151</v>
      </c>
      <c r="W26" s="37">
        <v>67</v>
      </c>
      <c r="X26" s="37">
        <v>84</v>
      </c>
      <c r="Y26" s="37"/>
      <c r="Z26" s="37">
        <v>9</v>
      </c>
      <c r="AA26" s="37">
        <v>5</v>
      </c>
      <c r="AB26" s="37">
        <v>4</v>
      </c>
    </row>
    <row r="27" spans="1:28" ht="15.95" customHeight="1" x14ac:dyDescent="0.25">
      <c r="A27" s="53" t="s">
        <v>63</v>
      </c>
      <c r="B27" s="37">
        <v>457</v>
      </c>
      <c r="C27" s="37">
        <v>278</v>
      </c>
      <c r="D27" s="37">
        <v>179</v>
      </c>
      <c r="E27" s="37"/>
      <c r="F27" s="37">
        <v>121</v>
      </c>
      <c r="G27" s="37">
        <v>65</v>
      </c>
      <c r="H27" s="37">
        <v>56</v>
      </c>
      <c r="I27" s="37"/>
      <c r="J27" s="37">
        <v>140</v>
      </c>
      <c r="K27" s="37">
        <v>87</v>
      </c>
      <c r="L27" s="37">
        <v>53</v>
      </c>
      <c r="M27" s="37"/>
      <c r="N27" s="37">
        <v>41</v>
      </c>
      <c r="O27" s="37">
        <v>26</v>
      </c>
      <c r="P27" s="37">
        <v>15</v>
      </c>
      <c r="Q27" s="37"/>
      <c r="R27" s="37">
        <v>96</v>
      </c>
      <c r="S27" s="37">
        <v>60</v>
      </c>
      <c r="T27" s="37">
        <v>36</v>
      </c>
      <c r="U27" s="37"/>
      <c r="V27" s="37">
        <v>52</v>
      </c>
      <c r="W27" s="37">
        <v>37</v>
      </c>
      <c r="X27" s="37">
        <v>15</v>
      </c>
      <c r="Y27" s="37"/>
      <c r="Z27" s="37">
        <v>7</v>
      </c>
      <c r="AA27" s="37">
        <v>3</v>
      </c>
      <c r="AB27" s="37">
        <v>4</v>
      </c>
    </row>
    <row r="28" spans="1:28" ht="15.95" customHeight="1" x14ac:dyDescent="0.25">
      <c r="A28" s="53" t="s">
        <v>64</v>
      </c>
      <c r="B28" s="37">
        <v>478</v>
      </c>
      <c r="C28" s="37">
        <v>280</v>
      </c>
      <c r="D28" s="37">
        <v>198</v>
      </c>
      <c r="E28" s="37"/>
      <c r="F28" s="37">
        <v>71</v>
      </c>
      <c r="G28" s="37">
        <v>44</v>
      </c>
      <c r="H28" s="37">
        <v>27</v>
      </c>
      <c r="I28" s="37"/>
      <c r="J28" s="37">
        <v>149</v>
      </c>
      <c r="K28" s="37">
        <v>86</v>
      </c>
      <c r="L28" s="37">
        <v>63</v>
      </c>
      <c r="M28" s="37"/>
      <c r="N28" s="37">
        <v>102</v>
      </c>
      <c r="O28" s="37">
        <v>61</v>
      </c>
      <c r="P28" s="37">
        <v>41</v>
      </c>
      <c r="Q28" s="37"/>
      <c r="R28" s="37">
        <v>66</v>
      </c>
      <c r="S28" s="37">
        <v>37</v>
      </c>
      <c r="T28" s="37">
        <v>29</v>
      </c>
      <c r="U28" s="37"/>
      <c r="V28" s="37">
        <v>68</v>
      </c>
      <c r="W28" s="37">
        <v>40</v>
      </c>
      <c r="X28" s="37">
        <v>28</v>
      </c>
      <c r="Y28" s="37"/>
      <c r="Z28" s="37">
        <v>22</v>
      </c>
      <c r="AA28" s="37">
        <v>12</v>
      </c>
      <c r="AB28" s="37">
        <v>10</v>
      </c>
    </row>
    <row r="29" spans="1:28" ht="15.95" customHeight="1" x14ac:dyDescent="0.25">
      <c r="A29" s="53" t="s">
        <v>65</v>
      </c>
      <c r="B29" s="37">
        <v>231</v>
      </c>
      <c r="C29" s="37">
        <v>148</v>
      </c>
      <c r="D29" s="37">
        <v>83</v>
      </c>
      <c r="E29" s="37"/>
      <c r="F29" s="37">
        <v>43</v>
      </c>
      <c r="G29" s="37">
        <v>22</v>
      </c>
      <c r="H29" s="37">
        <v>21</v>
      </c>
      <c r="I29" s="37"/>
      <c r="J29" s="37">
        <v>67</v>
      </c>
      <c r="K29" s="37">
        <v>47</v>
      </c>
      <c r="L29" s="37">
        <v>20</v>
      </c>
      <c r="M29" s="37"/>
      <c r="N29" s="37">
        <v>36</v>
      </c>
      <c r="O29" s="37">
        <v>18</v>
      </c>
      <c r="P29" s="37">
        <v>18</v>
      </c>
      <c r="Q29" s="37"/>
      <c r="R29" s="37">
        <v>49</v>
      </c>
      <c r="S29" s="37">
        <v>33</v>
      </c>
      <c r="T29" s="37">
        <v>16</v>
      </c>
      <c r="U29" s="37"/>
      <c r="V29" s="37">
        <v>21</v>
      </c>
      <c r="W29" s="37">
        <v>16</v>
      </c>
      <c r="X29" s="37">
        <v>5</v>
      </c>
      <c r="Y29" s="37"/>
      <c r="Z29" s="37">
        <v>15</v>
      </c>
      <c r="AA29" s="37">
        <v>12</v>
      </c>
      <c r="AB29" s="37">
        <v>3</v>
      </c>
    </row>
    <row r="30" spans="1:28" ht="15.95" customHeight="1" x14ac:dyDescent="0.25">
      <c r="A30" s="53" t="s">
        <v>66</v>
      </c>
      <c r="B30" s="37">
        <v>581</v>
      </c>
      <c r="C30" s="37">
        <v>327</v>
      </c>
      <c r="D30" s="37">
        <v>254</v>
      </c>
      <c r="E30" s="121"/>
      <c r="F30" s="37">
        <v>154</v>
      </c>
      <c r="G30" s="37">
        <v>85</v>
      </c>
      <c r="H30" s="37">
        <v>69</v>
      </c>
      <c r="I30" s="37"/>
      <c r="J30" s="37">
        <v>155</v>
      </c>
      <c r="K30" s="37">
        <v>81</v>
      </c>
      <c r="L30" s="37">
        <v>74</v>
      </c>
      <c r="M30" s="37"/>
      <c r="N30" s="37">
        <v>42</v>
      </c>
      <c r="O30" s="37">
        <v>8</v>
      </c>
      <c r="P30" s="37">
        <v>34</v>
      </c>
      <c r="Q30" s="37"/>
      <c r="R30" s="37">
        <v>142</v>
      </c>
      <c r="S30" s="37">
        <v>89</v>
      </c>
      <c r="T30" s="37">
        <v>53</v>
      </c>
      <c r="U30" s="37"/>
      <c r="V30" s="37">
        <v>68</v>
      </c>
      <c r="W30" s="37">
        <v>45</v>
      </c>
      <c r="X30" s="37">
        <v>23</v>
      </c>
      <c r="Y30" s="37"/>
      <c r="Z30" s="37">
        <v>20</v>
      </c>
      <c r="AA30" s="37">
        <v>19</v>
      </c>
      <c r="AB30" s="37">
        <v>1</v>
      </c>
    </row>
    <row r="31" spans="1:28" ht="15.95" customHeight="1" x14ac:dyDescent="0.25">
      <c r="A31" s="53" t="s">
        <v>67</v>
      </c>
      <c r="B31" s="37">
        <v>936</v>
      </c>
      <c r="C31" s="37">
        <v>546</v>
      </c>
      <c r="D31" s="37">
        <v>390</v>
      </c>
      <c r="E31" s="121"/>
      <c r="F31" s="37">
        <v>268</v>
      </c>
      <c r="G31" s="37">
        <v>144</v>
      </c>
      <c r="H31" s="37">
        <v>124</v>
      </c>
      <c r="I31" s="37"/>
      <c r="J31" s="37">
        <v>248</v>
      </c>
      <c r="K31" s="37">
        <v>149</v>
      </c>
      <c r="L31" s="37">
        <v>99</v>
      </c>
      <c r="M31" s="37"/>
      <c r="N31" s="37">
        <v>118</v>
      </c>
      <c r="O31" s="37">
        <v>66</v>
      </c>
      <c r="P31" s="37">
        <v>52</v>
      </c>
      <c r="Q31" s="37"/>
      <c r="R31" s="37">
        <v>152</v>
      </c>
      <c r="S31" s="37">
        <v>89</v>
      </c>
      <c r="T31" s="37">
        <v>63</v>
      </c>
      <c r="U31" s="37"/>
      <c r="V31" s="37">
        <v>110</v>
      </c>
      <c r="W31" s="37">
        <v>66</v>
      </c>
      <c r="X31" s="37">
        <v>44</v>
      </c>
      <c r="Y31" s="37"/>
      <c r="Z31" s="37">
        <v>40</v>
      </c>
      <c r="AA31" s="37">
        <v>32</v>
      </c>
      <c r="AB31" s="37">
        <v>8</v>
      </c>
    </row>
    <row r="32" spans="1:28" ht="15.95" customHeight="1" x14ac:dyDescent="0.25">
      <c r="A32" s="53" t="s">
        <v>68</v>
      </c>
      <c r="B32" s="37">
        <v>399</v>
      </c>
      <c r="C32" s="37">
        <v>237</v>
      </c>
      <c r="D32" s="37">
        <v>162</v>
      </c>
      <c r="E32" s="37"/>
      <c r="F32" s="37">
        <v>136</v>
      </c>
      <c r="G32" s="37">
        <v>88</v>
      </c>
      <c r="H32" s="37">
        <v>48</v>
      </c>
      <c r="I32" s="37"/>
      <c r="J32" s="37">
        <v>101</v>
      </c>
      <c r="K32" s="37">
        <v>54</v>
      </c>
      <c r="L32" s="37">
        <v>47</v>
      </c>
      <c r="M32" s="37"/>
      <c r="N32" s="37">
        <v>44</v>
      </c>
      <c r="O32" s="37">
        <v>22</v>
      </c>
      <c r="P32" s="37">
        <v>22</v>
      </c>
      <c r="Q32" s="37"/>
      <c r="R32" s="37">
        <v>60</v>
      </c>
      <c r="S32" s="37">
        <v>34</v>
      </c>
      <c r="T32" s="37">
        <v>26</v>
      </c>
      <c r="U32" s="37"/>
      <c r="V32" s="37">
        <v>55</v>
      </c>
      <c r="W32" s="37">
        <v>36</v>
      </c>
      <c r="X32" s="37">
        <v>19</v>
      </c>
      <c r="Y32" s="37"/>
      <c r="Z32" s="37">
        <v>3</v>
      </c>
      <c r="AA32" s="37">
        <v>3</v>
      </c>
      <c r="AB32" s="37">
        <v>0</v>
      </c>
    </row>
    <row r="33" spans="1:28" ht="15.95" customHeight="1" x14ac:dyDescent="0.25">
      <c r="A33" s="53" t="s">
        <v>479</v>
      </c>
      <c r="B33" s="37">
        <v>119</v>
      </c>
      <c r="C33" s="37">
        <v>66</v>
      </c>
      <c r="D33" s="37">
        <v>53</v>
      </c>
      <c r="E33" s="37"/>
      <c r="F33" s="37">
        <v>23</v>
      </c>
      <c r="G33" s="37">
        <v>9</v>
      </c>
      <c r="H33" s="37">
        <v>14</v>
      </c>
      <c r="I33" s="37"/>
      <c r="J33" s="37">
        <v>22</v>
      </c>
      <c r="K33" s="37">
        <v>14</v>
      </c>
      <c r="L33" s="37">
        <v>8</v>
      </c>
      <c r="M33" s="37"/>
      <c r="N33" s="37">
        <v>17</v>
      </c>
      <c r="O33" s="37">
        <v>10</v>
      </c>
      <c r="P33" s="37">
        <v>7</v>
      </c>
      <c r="Q33" s="37"/>
      <c r="R33" s="37">
        <v>25</v>
      </c>
      <c r="S33" s="37">
        <v>14</v>
      </c>
      <c r="T33" s="37">
        <v>11</v>
      </c>
      <c r="U33" s="37"/>
      <c r="V33" s="37">
        <v>18</v>
      </c>
      <c r="W33" s="37">
        <v>10</v>
      </c>
      <c r="X33" s="37">
        <v>8</v>
      </c>
      <c r="Y33" s="37"/>
      <c r="Z33" s="37">
        <v>14</v>
      </c>
      <c r="AA33" s="37">
        <v>9</v>
      </c>
      <c r="AB33" s="37">
        <v>5</v>
      </c>
    </row>
    <row r="34" spans="1:28" ht="15.95" customHeight="1" x14ac:dyDescent="0.25">
      <c r="A34" s="53" t="s">
        <v>69</v>
      </c>
      <c r="B34" s="37">
        <v>411</v>
      </c>
      <c r="C34" s="37">
        <v>253</v>
      </c>
      <c r="D34" s="37">
        <v>158</v>
      </c>
      <c r="E34" s="37"/>
      <c r="F34" s="37">
        <v>110</v>
      </c>
      <c r="G34" s="37">
        <v>61</v>
      </c>
      <c r="H34" s="37">
        <v>49</v>
      </c>
      <c r="I34" s="37"/>
      <c r="J34" s="37">
        <v>91</v>
      </c>
      <c r="K34" s="37">
        <v>57</v>
      </c>
      <c r="L34" s="37">
        <v>34</v>
      </c>
      <c r="M34" s="37"/>
      <c r="N34" s="37">
        <v>68</v>
      </c>
      <c r="O34" s="37">
        <v>41</v>
      </c>
      <c r="P34" s="37">
        <v>27</v>
      </c>
      <c r="Q34" s="37"/>
      <c r="R34" s="37">
        <v>70</v>
      </c>
      <c r="S34" s="37">
        <v>47</v>
      </c>
      <c r="T34" s="37">
        <v>23</v>
      </c>
      <c r="U34" s="37"/>
      <c r="V34" s="37">
        <v>66</v>
      </c>
      <c r="W34" s="37">
        <v>45</v>
      </c>
      <c r="X34" s="37">
        <v>21</v>
      </c>
      <c r="Y34" s="37"/>
      <c r="Z34" s="37">
        <v>6</v>
      </c>
      <c r="AA34" s="37">
        <v>2</v>
      </c>
      <c r="AB34" s="37">
        <v>4</v>
      </c>
    </row>
    <row r="35" spans="1:28" ht="15.95" customHeight="1" x14ac:dyDescent="0.25">
      <c r="A35" s="53" t="s">
        <v>70</v>
      </c>
      <c r="B35" s="121">
        <v>1204</v>
      </c>
      <c r="C35" s="37">
        <v>699</v>
      </c>
      <c r="D35" s="37">
        <v>505</v>
      </c>
      <c r="E35" s="121"/>
      <c r="F35" s="37">
        <v>262</v>
      </c>
      <c r="G35" s="37">
        <v>137</v>
      </c>
      <c r="H35" s="37">
        <v>125</v>
      </c>
      <c r="I35" s="37"/>
      <c r="J35" s="37">
        <v>336</v>
      </c>
      <c r="K35" s="37">
        <v>195</v>
      </c>
      <c r="L35" s="37">
        <v>141</v>
      </c>
      <c r="M35" s="37"/>
      <c r="N35" s="37">
        <v>252</v>
      </c>
      <c r="O35" s="37">
        <v>170</v>
      </c>
      <c r="P35" s="37">
        <v>82</v>
      </c>
      <c r="Q35" s="37"/>
      <c r="R35" s="37">
        <v>159</v>
      </c>
      <c r="S35" s="37">
        <v>81</v>
      </c>
      <c r="T35" s="37">
        <v>78</v>
      </c>
      <c r="U35" s="37"/>
      <c r="V35" s="37">
        <v>156</v>
      </c>
      <c r="W35" s="37">
        <v>95</v>
      </c>
      <c r="X35" s="37">
        <v>61</v>
      </c>
      <c r="Y35" s="37"/>
      <c r="Z35" s="37">
        <v>39</v>
      </c>
      <c r="AA35" s="37">
        <v>21</v>
      </c>
      <c r="AB35" s="37">
        <v>18</v>
      </c>
    </row>
    <row r="36" spans="1:28" ht="15.95" customHeight="1" x14ac:dyDescent="0.25">
      <c r="A36" s="53" t="s">
        <v>71</v>
      </c>
      <c r="B36" s="121">
        <v>1491</v>
      </c>
      <c r="C36" s="37">
        <v>847</v>
      </c>
      <c r="D36" s="37">
        <v>644</v>
      </c>
      <c r="E36" s="121"/>
      <c r="F36" s="37">
        <v>430</v>
      </c>
      <c r="G36" s="37">
        <v>234</v>
      </c>
      <c r="H36" s="37">
        <v>196</v>
      </c>
      <c r="I36" s="37"/>
      <c r="J36" s="37">
        <v>408</v>
      </c>
      <c r="K36" s="37">
        <v>241</v>
      </c>
      <c r="L36" s="37">
        <v>167</v>
      </c>
      <c r="M36" s="37"/>
      <c r="N36" s="37">
        <v>232</v>
      </c>
      <c r="O36" s="37">
        <v>142</v>
      </c>
      <c r="P36" s="37">
        <v>90</v>
      </c>
      <c r="Q36" s="37"/>
      <c r="R36" s="37">
        <v>250</v>
      </c>
      <c r="S36" s="37">
        <v>130</v>
      </c>
      <c r="T36" s="37">
        <v>120</v>
      </c>
      <c r="U36" s="37"/>
      <c r="V36" s="37">
        <v>157</v>
      </c>
      <c r="W36" s="37">
        <v>93</v>
      </c>
      <c r="X36" s="37">
        <v>64</v>
      </c>
      <c r="Y36" s="37"/>
      <c r="Z36" s="37">
        <v>14</v>
      </c>
      <c r="AA36" s="37">
        <v>7</v>
      </c>
      <c r="AB36" s="37">
        <v>7</v>
      </c>
    </row>
    <row r="37" spans="1:28" ht="15.95" customHeight="1" thickBot="1" x14ac:dyDescent="0.3">
      <c r="A37" s="49" t="s">
        <v>72</v>
      </c>
      <c r="B37" s="37">
        <v>78</v>
      </c>
      <c r="C37" s="37">
        <v>61</v>
      </c>
      <c r="D37" s="37">
        <v>17</v>
      </c>
      <c r="E37" s="37"/>
      <c r="F37" s="37">
        <v>44</v>
      </c>
      <c r="G37" s="37">
        <v>30</v>
      </c>
      <c r="H37" s="37">
        <v>14</v>
      </c>
      <c r="I37" s="37"/>
      <c r="J37" s="37">
        <v>25</v>
      </c>
      <c r="K37" s="37">
        <v>24</v>
      </c>
      <c r="L37" s="37">
        <v>1</v>
      </c>
      <c r="M37" s="37"/>
      <c r="N37" s="37">
        <v>0</v>
      </c>
      <c r="O37" s="37">
        <v>0</v>
      </c>
      <c r="P37" s="37">
        <v>0</v>
      </c>
      <c r="Q37" s="37"/>
      <c r="R37" s="37">
        <v>4</v>
      </c>
      <c r="S37" s="37">
        <v>3</v>
      </c>
      <c r="T37" s="37">
        <v>1</v>
      </c>
      <c r="U37" s="37"/>
      <c r="V37" s="37">
        <v>5</v>
      </c>
      <c r="W37" s="37">
        <v>4</v>
      </c>
      <c r="X37" s="37">
        <v>1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3:AB3"/>
    <mergeCell ref="A1:AB1"/>
    <mergeCell ref="A39:AB39"/>
    <mergeCell ref="AC2:AD3"/>
    <mergeCell ref="A38:AB38"/>
    <mergeCell ref="V7:X7"/>
    <mergeCell ref="Z7:AB7"/>
    <mergeCell ref="A4:AB4"/>
    <mergeCell ref="A5:AB5"/>
    <mergeCell ref="A7:A8"/>
    <mergeCell ref="B7:D7"/>
    <mergeCell ref="F7:H7"/>
    <mergeCell ref="J7:L7"/>
    <mergeCell ref="N7:P7"/>
    <mergeCell ref="R7:T7"/>
    <mergeCell ref="A2:AB2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  <rowBreaks count="1" manualBreakCount="1">
    <brk id="40" max="5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100" workbookViewId="0">
      <selection sqref="A1:XFD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236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255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+'C65'!B9/'C62'!B9*100</f>
        <v>21.8406873452745</v>
      </c>
      <c r="C9" s="191">
        <f>+'C65'!C9/'C62'!C9*100</f>
        <v>25.089202606267452</v>
      </c>
      <c r="D9" s="191">
        <f>+'C65'!D9/'C62'!D9*100</f>
        <v>18.583898749927094</v>
      </c>
      <c r="E9" s="191"/>
      <c r="F9" s="191">
        <f>+'C65'!F9/'C62'!F9*100</f>
        <v>27.21574664614031</v>
      </c>
      <c r="G9" s="191">
        <f>+'C65'!G9/'C62'!G9*100</f>
        <v>29.356813057017071</v>
      </c>
      <c r="H9" s="191">
        <f>+'C65'!H9/'C62'!H9*100</f>
        <v>24.969014084507045</v>
      </c>
      <c r="I9" s="191"/>
      <c r="J9" s="191">
        <f>+'C65'!J9/'C62'!J9*100</f>
        <v>28.478201261310666</v>
      </c>
      <c r="K9" s="191">
        <f>+'C65'!K9/'C62'!K9*100</f>
        <v>32.100876255610174</v>
      </c>
      <c r="L9" s="191">
        <f>+'C65'!L9/'C62'!L9*100</f>
        <v>24.65923172242875</v>
      </c>
      <c r="M9" s="191"/>
      <c r="N9" s="191">
        <f>+'C65'!N9/'C62'!N9*100</f>
        <v>20.112601820795401</v>
      </c>
      <c r="O9" s="191">
        <f>+'C65'!O9/'C62'!O9*100</f>
        <v>23.634651600753294</v>
      </c>
      <c r="P9" s="191">
        <f>+'C65'!P9/'C62'!P9*100</f>
        <v>16.463414634146343</v>
      </c>
      <c r="Q9" s="191"/>
      <c r="R9" s="191">
        <f>+'C65'!R9/'C62'!R9*100</f>
        <v>24.439166006861967</v>
      </c>
      <c r="S9" s="191">
        <f>+'C65'!S9/'C62'!S9*100</f>
        <v>28.122998078155032</v>
      </c>
      <c r="T9" s="191">
        <f>+'C65'!T9/'C62'!T9*100</f>
        <v>20.837248146988202</v>
      </c>
      <c r="U9" s="191"/>
      <c r="V9" s="191">
        <f>+'C65'!V9/'C62'!V9*100</f>
        <v>21.353781719635379</v>
      </c>
      <c r="W9" s="191">
        <f>+'C65'!W9/'C62'!W9*100</f>
        <v>25.25366403607666</v>
      </c>
      <c r="X9" s="191">
        <f>+'C65'!X9/'C62'!X9*100</f>
        <v>17.581485520416816</v>
      </c>
      <c r="Y9" s="191"/>
      <c r="Z9" s="191">
        <f>+'C65'!Z9/'C62'!Z9*100</f>
        <v>6.1135668140088404</v>
      </c>
      <c r="AA9" s="191">
        <f>+'C65'!AA9/'C62'!AA9*100</f>
        <v>7.6857629041406694</v>
      </c>
      <c r="AB9" s="191">
        <f>+'C65'!AB9/'C62'!AB9*100</f>
        <v>4.6648373186985497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+'C65'!B11/'C62'!B11*100</f>
        <v>16.758085871004351</v>
      </c>
      <c r="C11" s="99">
        <f>+'C65'!C11/'C62'!C11*100</f>
        <v>19.38043067623725</v>
      </c>
      <c r="D11" s="99">
        <f>+'C65'!D11/'C62'!D11*100</f>
        <v>14.128787878787879</v>
      </c>
      <c r="E11" s="99"/>
      <c r="F11" s="99">
        <f>+'C65'!F11/'C62'!F11*100</f>
        <v>20.80536912751678</v>
      </c>
      <c r="G11" s="99">
        <f>+'C65'!G11/'C62'!G11*100</f>
        <v>25.065274151436029</v>
      </c>
      <c r="H11" s="99">
        <f>+'C65'!H11/'C62'!H11*100</f>
        <v>16.298342541436465</v>
      </c>
      <c r="I11" s="99"/>
      <c r="J11" s="99">
        <f>+'C65'!J11/'C62'!J11*100</f>
        <v>24.358974358974358</v>
      </c>
      <c r="K11" s="99">
        <f>+'C65'!K11/'C62'!K11*100</f>
        <v>25.563909774436087</v>
      </c>
      <c r="L11" s="99">
        <f>+'C65'!L11/'C62'!L11*100</f>
        <v>23.097112860892388</v>
      </c>
      <c r="M11" s="99"/>
      <c r="N11" s="99">
        <f>+'C65'!N11/'C62'!N11*100</f>
        <v>23.780487804878049</v>
      </c>
      <c r="O11" s="99">
        <f>+'C65'!O11/'C62'!O11*100</f>
        <v>26.950354609929079</v>
      </c>
      <c r="P11" s="99">
        <f>+'C65'!P11/'C62'!P11*100</f>
        <v>20.403022670025191</v>
      </c>
      <c r="Q11" s="99"/>
      <c r="R11" s="99">
        <f>+'C65'!R11/'C62'!R11*100</f>
        <v>16.129032258064516</v>
      </c>
      <c r="S11" s="99">
        <f>+'C65'!S11/'C62'!S11*100</f>
        <v>17.984189723320156</v>
      </c>
      <c r="T11" s="99">
        <f>+'C65'!T11/'C62'!T11*100</f>
        <v>14.313346228239846</v>
      </c>
      <c r="U11" s="99"/>
      <c r="V11" s="99">
        <f>+'C65'!V11/'C62'!V11*100</f>
        <v>16.154608523290388</v>
      </c>
      <c r="W11" s="99">
        <f>+'C65'!W11/'C62'!W11*100</f>
        <v>19.405940594059405</v>
      </c>
      <c r="X11" s="99">
        <f>+'C65'!X11/'C62'!X11*100</f>
        <v>12.896825396825399</v>
      </c>
      <c r="Y11" s="99"/>
      <c r="Z11" s="99">
        <f>+'C65'!Z11/'C62'!Z11*100</f>
        <v>1.9780219780219779</v>
      </c>
      <c r="AA11" s="99">
        <f>+'C65'!AA11/'C62'!AA11*100</f>
        <v>2.7842227378190252</v>
      </c>
      <c r="AB11" s="99">
        <f>+'C65'!AB11/'C62'!AB11*100</f>
        <v>1.2526096033402923</v>
      </c>
    </row>
    <row r="12" spans="1:31" ht="15.95" customHeight="1" x14ac:dyDescent="0.25">
      <c r="A12" s="53" t="s">
        <v>48</v>
      </c>
      <c r="B12" s="99">
        <f>+'C65'!B12/'C62'!B12*100</f>
        <v>36.638935108153078</v>
      </c>
      <c r="C12" s="99">
        <f>+'C65'!C12/'C62'!C12*100</f>
        <v>41.937765205091935</v>
      </c>
      <c r="D12" s="99">
        <f>+'C65'!D12/'C62'!D12*100</f>
        <v>31.929604022627277</v>
      </c>
      <c r="E12" s="99"/>
      <c r="F12" s="99">
        <f>+'C65'!F12/'C62'!F12*100</f>
        <v>58.461538461538467</v>
      </c>
      <c r="G12" s="99">
        <f>+'C65'!G12/'C62'!G12*100</f>
        <v>65.989847715736033</v>
      </c>
      <c r="H12" s="99">
        <f>+'C65'!H12/'C62'!H12*100</f>
        <v>50.777202072538863</v>
      </c>
      <c r="I12" s="99"/>
      <c r="J12" s="99">
        <f>+'C65'!J12/'C62'!J12*100</f>
        <v>58.640226628895185</v>
      </c>
      <c r="K12" s="99">
        <f>+'C65'!K12/'C62'!K12*100</f>
        <v>64.242424242424249</v>
      </c>
      <c r="L12" s="99">
        <f>+'C65'!L12/'C62'!L12*100</f>
        <v>53.723404255319153</v>
      </c>
      <c r="M12" s="99"/>
      <c r="N12" s="99">
        <f>+'C65'!N12/'C62'!N12*100</f>
        <v>40.993788819875775</v>
      </c>
      <c r="O12" s="99">
        <f>+'C65'!O12/'C62'!O12*100</f>
        <v>41.42011834319527</v>
      </c>
      <c r="P12" s="99">
        <f>+'C65'!P12/'C62'!P12*100</f>
        <v>40.522875816993462</v>
      </c>
      <c r="Q12" s="99"/>
      <c r="R12" s="99">
        <f>+'C65'!R12/'C62'!R12*100</f>
        <v>43.704775687409551</v>
      </c>
      <c r="S12" s="99">
        <f>+'C65'!S12/'C62'!S12*100</f>
        <v>49.846153846153847</v>
      </c>
      <c r="T12" s="99">
        <f>+'C65'!T12/'C62'!T12*100</f>
        <v>38.251366120218577</v>
      </c>
      <c r="U12" s="99"/>
      <c r="V12" s="99">
        <f>+'C65'!V12/'C62'!V12*100</f>
        <v>28.02547770700637</v>
      </c>
      <c r="W12" s="99">
        <f>+'C65'!W12/'C62'!W12*100</f>
        <v>33.566433566433567</v>
      </c>
      <c r="X12" s="99">
        <f>+'C65'!X12/'C62'!X12*100</f>
        <v>23.391812865497073</v>
      </c>
      <c r="Y12" s="99"/>
      <c r="Z12" s="99">
        <f>+'C65'!Z12/'C62'!Z12*100</f>
        <v>9.0177133655394517</v>
      </c>
      <c r="AA12" s="99">
        <f>+'C65'!AA12/'C62'!AA12*100</f>
        <v>10.661764705882353</v>
      </c>
      <c r="AB12" s="99">
        <f>+'C65'!AB12/'C62'!AB12*100</f>
        <v>7.7363896848137532</v>
      </c>
    </row>
    <row r="13" spans="1:31" ht="15.95" customHeight="1" x14ac:dyDescent="0.25">
      <c r="A13" s="53" t="s">
        <v>49</v>
      </c>
      <c r="B13" s="99">
        <f>+'C65'!B13/'C62'!B13*100</f>
        <v>28.309370352007935</v>
      </c>
      <c r="C13" s="99">
        <f>+'C65'!C13/'C62'!C13*100</f>
        <v>33.902439024390247</v>
      </c>
      <c r="D13" s="99">
        <f>+'C65'!D13/'C62'!D13*100</f>
        <v>24.477861319966582</v>
      </c>
      <c r="E13" s="99"/>
      <c r="F13" s="99">
        <f>+'C65'!F13/'C62'!F13*100</f>
        <v>76</v>
      </c>
      <c r="G13" s="99">
        <f>+'C65'!G13/'C62'!G13*100</f>
        <v>78.048780487804876</v>
      </c>
      <c r="H13" s="99">
        <f>+'C65'!H13/'C62'!H13*100</f>
        <v>73.529411764705884</v>
      </c>
      <c r="I13" s="99"/>
      <c r="J13" s="99">
        <f>+'C65'!J13/'C62'!J13*100</f>
        <v>52</v>
      </c>
      <c r="K13" s="99">
        <f>+'C65'!K13/'C62'!K13*100</f>
        <v>69.230769230769226</v>
      </c>
      <c r="L13" s="99">
        <f>+'C65'!L13/'C62'!L13*100</f>
        <v>33.333333333333329</v>
      </c>
      <c r="M13" s="99"/>
      <c r="N13" s="99">
        <f>+'C65'!N13/'C62'!N13*100</f>
        <v>56.410256410256409</v>
      </c>
      <c r="O13" s="99">
        <f>+'C65'!O13/'C62'!O13*100</f>
        <v>65.714285714285708</v>
      </c>
      <c r="P13" s="99">
        <f>+'C65'!P13/'C62'!P13*100</f>
        <v>48.837209302325576</v>
      </c>
      <c r="Q13" s="99"/>
      <c r="R13" s="99">
        <f>+'C65'!R13/'C62'!R13*100</f>
        <v>27.510917030567683</v>
      </c>
      <c r="S13" s="99">
        <f>+'C65'!S13/'C62'!S13*100</f>
        <v>29.739776951672862</v>
      </c>
      <c r="T13" s="99">
        <f>+'C65'!T13/'C62'!T13*100</f>
        <v>26.076555023923444</v>
      </c>
      <c r="U13" s="99"/>
      <c r="V13" s="99">
        <f>+'C65'!V13/'C62'!V13*100</f>
        <v>25.828970331588131</v>
      </c>
      <c r="W13" s="99">
        <f>+'C65'!W13/'C62'!W13*100</f>
        <v>27.802690582959645</v>
      </c>
      <c r="X13" s="99">
        <f>+'C65'!X13/'C62'!X13*100</f>
        <v>24.571428571428573</v>
      </c>
      <c r="Y13" s="99"/>
      <c r="Z13" s="99">
        <f>+'C65'!Z13/'C62'!Z13*100</f>
        <v>19.314079422382672</v>
      </c>
      <c r="AA13" s="99">
        <f>+'C65'!AA13/'C62'!AA13*100</f>
        <v>27.876106194690266</v>
      </c>
      <c r="AB13" s="99">
        <f>+'C65'!AB13/'C62'!AB13*100</f>
        <v>13.414634146341465</v>
      </c>
    </row>
    <row r="14" spans="1:31" ht="15.95" customHeight="1" x14ac:dyDescent="0.25">
      <c r="A14" s="53" t="s">
        <v>50</v>
      </c>
      <c r="B14" s="99">
        <f>+'C65'!B14/'C62'!B14*100</f>
        <v>24.281733448640338</v>
      </c>
      <c r="C14" s="99">
        <f>+'C65'!C14/'C62'!C14*100</f>
        <v>28.861308116627267</v>
      </c>
      <c r="D14" s="99">
        <f>+'C65'!D14/'C62'!D14*100</f>
        <v>19.921215531795163</v>
      </c>
      <c r="E14" s="99"/>
      <c r="F14" s="99">
        <f>+'C65'!F14/'C62'!F14*100</f>
        <v>31.120053655264922</v>
      </c>
      <c r="G14" s="99">
        <f>+'C65'!G14/'C62'!G14*100</f>
        <v>33.025099075297227</v>
      </c>
      <c r="H14" s="99">
        <f>+'C65'!H14/'C62'!H14*100</f>
        <v>29.155313351498634</v>
      </c>
      <c r="I14" s="99"/>
      <c r="J14" s="99">
        <f>+'C65'!J14/'C62'!J14*100</f>
        <v>33.248891703609878</v>
      </c>
      <c r="K14" s="99">
        <f>+'C65'!K14/'C62'!K14*100</f>
        <v>36.375158428390371</v>
      </c>
      <c r="L14" s="99">
        <f>+'C65'!L14/'C62'!L14*100</f>
        <v>30.126582278481013</v>
      </c>
      <c r="M14" s="99"/>
      <c r="N14" s="99">
        <f>+'C65'!N14/'C62'!N14*100</f>
        <v>22.561768530559167</v>
      </c>
      <c r="O14" s="99">
        <f>+'C65'!O14/'C62'!O14*100</f>
        <v>26.097867001254706</v>
      </c>
      <c r="P14" s="99">
        <f>+'C65'!P14/'C62'!P14*100</f>
        <v>18.75843454790823</v>
      </c>
      <c r="Q14" s="99"/>
      <c r="R14" s="99">
        <f>+'C65'!R14/'C62'!R14*100</f>
        <v>28.084252758274825</v>
      </c>
      <c r="S14" s="99">
        <f>+'C65'!S14/'C62'!S14*100</f>
        <v>33.86411889596603</v>
      </c>
      <c r="T14" s="99">
        <f>+'C65'!T14/'C62'!T14*100</f>
        <v>22.908745247148289</v>
      </c>
      <c r="U14" s="99"/>
      <c r="V14" s="99">
        <f>+'C65'!V14/'C62'!V14*100</f>
        <v>23.073263558515698</v>
      </c>
      <c r="W14" s="99">
        <f>+'C65'!W14/'C62'!W14*100</f>
        <v>30.738916256157633</v>
      </c>
      <c r="X14" s="99">
        <f>+'C65'!X14/'C62'!X14*100</f>
        <v>15.915363385464582</v>
      </c>
      <c r="Y14" s="99"/>
      <c r="Z14" s="99">
        <f>+'C65'!Z14/'C62'!Z14*100</f>
        <v>8.5731062830299471</v>
      </c>
      <c r="AA14" s="99">
        <f>+'C65'!AA14/'C62'!AA14*100</f>
        <v>11.469072164948454</v>
      </c>
      <c r="AB14" s="99">
        <f>+'C65'!AB14/'C62'!AB14*100</f>
        <v>6.1488673139158578</v>
      </c>
    </row>
    <row r="15" spans="1:31" ht="15.95" customHeight="1" x14ac:dyDescent="0.25">
      <c r="A15" s="53" t="s">
        <v>51</v>
      </c>
      <c r="B15" s="99">
        <f>+'C65'!B15/'C62'!B15*100</f>
        <v>15.431846090871879</v>
      </c>
      <c r="C15" s="99">
        <f>+'C65'!C15/'C62'!C15*100</f>
        <v>18.793503480278424</v>
      </c>
      <c r="D15" s="99">
        <f>+'C65'!D15/'C62'!D15*100</f>
        <v>11.652173913043478</v>
      </c>
      <c r="E15" s="99"/>
      <c r="F15" s="99">
        <f>+'C65'!F15/'C62'!F15*100</f>
        <v>19.506726457399104</v>
      </c>
      <c r="G15" s="99">
        <f>+'C65'!G15/'C62'!G15*100</f>
        <v>19.480519480519483</v>
      </c>
      <c r="H15" s="99">
        <f>+'C65'!H15/'C62'!H15*100</f>
        <v>19.534883720930232</v>
      </c>
      <c r="I15" s="99"/>
      <c r="J15" s="99">
        <f>+'C65'!J15/'C62'!J15*100</f>
        <v>30.392156862745097</v>
      </c>
      <c r="K15" s="99">
        <f>+'C65'!K15/'C62'!K15*100</f>
        <v>37.5</v>
      </c>
      <c r="L15" s="99">
        <f>+'C65'!L15/'C62'!L15*100</f>
        <v>22.395833333333336</v>
      </c>
      <c r="M15" s="99"/>
      <c r="N15" s="99">
        <f>+'C65'!N15/'C62'!N15*100</f>
        <v>14.173228346456693</v>
      </c>
      <c r="O15" s="99">
        <f>+'C65'!O15/'C62'!O15*100</f>
        <v>21.463414634146343</v>
      </c>
      <c r="P15" s="99">
        <f>+'C65'!P15/'C62'!P15*100</f>
        <v>5.6818181818181817</v>
      </c>
      <c r="Q15" s="99"/>
      <c r="R15" s="99">
        <f>+'C65'!R15/'C62'!R15*100</f>
        <v>13.478260869565217</v>
      </c>
      <c r="S15" s="99">
        <f>+'C65'!S15/'C62'!S15*100</f>
        <v>16.182572614107883</v>
      </c>
      <c r="T15" s="99">
        <f>+'C65'!T15/'C62'!T15*100</f>
        <v>10.50228310502283</v>
      </c>
      <c r="U15" s="99"/>
      <c r="V15" s="99">
        <f>+'C65'!V15/'C62'!V15*100</f>
        <v>9.9195710455764079</v>
      </c>
      <c r="W15" s="99">
        <f>+'C65'!W15/'C62'!W15*100</f>
        <v>12.562814070351758</v>
      </c>
      <c r="X15" s="99">
        <f>+'C65'!X15/'C62'!X15*100</f>
        <v>6.8965517241379306</v>
      </c>
      <c r="Y15" s="99"/>
      <c r="Z15" s="99">
        <f>+'C65'!Z15/'C62'!Z15*100</f>
        <v>3.4666666666666663</v>
      </c>
      <c r="AA15" s="99">
        <f>+'C65'!AA15/'C62'!AA15*100</f>
        <v>4.4776119402985071</v>
      </c>
      <c r="AB15" s="99">
        <f>+'C65'!AB15/'C62'!AB15*100</f>
        <v>2.2988505747126435</v>
      </c>
    </row>
    <row r="16" spans="1:31" ht="15.95" customHeight="1" x14ac:dyDescent="0.25">
      <c r="A16" s="53" t="s">
        <v>52</v>
      </c>
      <c r="B16" s="99">
        <f>+'C65'!B16/'C62'!B16*100</f>
        <v>25.953773322194372</v>
      </c>
      <c r="C16" s="99">
        <f>+'C65'!C16/'C62'!C16*100</f>
        <v>30.56792873051225</v>
      </c>
      <c r="D16" s="99">
        <f>+'C65'!D16/'C62'!D16*100</f>
        <v>21.337047353760447</v>
      </c>
      <c r="E16" s="99"/>
      <c r="F16" s="99">
        <f>+'C65'!F16/'C62'!F16*100</f>
        <v>42.415730337078649</v>
      </c>
      <c r="G16" s="99">
        <f>+'C65'!G16/'C62'!G16*100</f>
        <v>46.938775510204081</v>
      </c>
      <c r="H16" s="99">
        <f>+'C65'!H16/'C62'!H16*100</f>
        <v>38.211382113821138</v>
      </c>
      <c r="I16" s="99"/>
      <c r="J16" s="99">
        <f>+'C65'!J16/'C62'!J16*100</f>
        <v>30.282637954239572</v>
      </c>
      <c r="K16" s="99">
        <f>+'C65'!K16/'C62'!K16*100</f>
        <v>36.51226158038147</v>
      </c>
      <c r="L16" s="99">
        <f>+'C65'!L16/'C62'!L16*100</f>
        <v>24.202127659574469</v>
      </c>
      <c r="M16" s="99"/>
      <c r="N16" s="99">
        <f>+'C65'!N16/'C62'!N16*100</f>
        <v>18.646864686468646</v>
      </c>
      <c r="O16" s="99">
        <f>+'C65'!O16/'C62'!O16*100</f>
        <v>22.97734627831715</v>
      </c>
      <c r="P16" s="99">
        <f>+'C65'!P16/'C62'!P16*100</f>
        <v>14.14141414141414</v>
      </c>
      <c r="Q16" s="99"/>
      <c r="R16" s="99">
        <f>+'C65'!R16/'C62'!R16*100</f>
        <v>27.922077922077921</v>
      </c>
      <c r="S16" s="99">
        <f>+'C65'!S16/'C62'!S16*100</f>
        <v>32.389937106918239</v>
      </c>
      <c r="T16" s="99">
        <f>+'C65'!T16/'C62'!T16*100</f>
        <v>23.154362416107382</v>
      </c>
      <c r="U16" s="99"/>
      <c r="V16" s="99">
        <f>+'C65'!V16/'C62'!V16*100</f>
        <v>21.8</v>
      </c>
      <c r="W16" s="99">
        <f>+'C65'!W16/'C62'!W16*100</f>
        <v>30.603448275862068</v>
      </c>
      <c r="X16" s="99">
        <f>+'C65'!X16/'C62'!X16*100</f>
        <v>14.17910447761194</v>
      </c>
      <c r="Y16" s="99"/>
      <c r="Z16" s="99">
        <f>+'C65'!Z16/'C62'!Z16*100</f>
        <v>2.6570048309178742</v>
      </c>
      <c r="AA16" s="99">
        <f>+'C65'!AA16/'C62'!AA16*100</f>
        <v>3.9647577092511015</v>
      </c>
      <c r="AB16" s="99">
        <f>+'C65'!AB16/'C62'!AB16*100</f>
        <v>1.0695187165775399</v>
      </c>
    </row>
    <row r="17" spans="1:28" ht="15.95" customHeight="1" x14ac:dyDescent="0.25">
      <c r="A17" s="53" t="s">
        <v>53</v>
      </c>
      <c r="B17" s="99">
        <f>+'C65'!B17/'C62'!B17*100</f>
        <v>29.725085910652922</v>
      </c>
      <c r="C17" s="99">
        <f>+'C65'!C17/'C62'!C17*100</f>
        <v>36.993243243243242</v>
      </c>
      <c r="D17" s="99">
        <f>+'C65'!D17/'C62'!D17*100</f>
        <v>22.202797202797203</v>
      </c>
      <c r="E17" s="99"/>
      <c r="F17" s="99">
        <f>+'C65'!F17/'C62'!F17*100</f>
        <v>33.484162895927597</v>
      </c>
      <c r="G17" s="99">
        <f>+'C65'!G17/'C62'!G17*100</f>
        <v>37.5</v>
      </c>
      <c r="H17" s="99">
        <f>+'C65'!H17/'C62'!H17*100</f>
        <v>28.71287128712871</v>
      </c>
      <c r="I17" s="99"/>
      <c r="J17" s="99">
        <f>+'C65'!J17/'C62'!J17*100</f>
        <v>39.351851851851855</v>
      </c>
      <c r="K17" s="99">
        <f>+'C65'!K17/'C62'!K17*100</f>
        <v>45.081967213114751</v>
      </c>
      <c r="L17" s="99">
        <f>+'C65'!L17/'C62'!L17*100</f>
        <v>31.914893617021278</v>
      </c>
      <c r="M17" s="99"/>
      <c r="N17" s="99">
        <f>+'C65'!N17/'C62'!N17*100</f>
        <v>22.018348623853214</v>
      </c>
      <c r="O17" s="99">
        <f>+'C65'!O17/'C62'!O17*100</f>
        <v>25.862068965517242</v>
      </c>
      <c r="P17" s="99">
        <f>+'C65'!P17/'C62'!P17*100</f>
        <v>17.647058823529413</v>
      </c>
      <c r="Q17" s="99"/>
      <c r="R17" s="99">
        <f>+'C65'!R17/'C62'!R17*100</f>
        <v>31.428571428571427</v>
      </c>
      <c r="S17" s="99">
        <f>+'C65'!S17/'C62'!S17*100</f>
        <v>48.051948051948052</v>
      </c>
      <c r="T17" s="99">
        <f>+'C65'!T17/'C62'!T17*100</f>
        <v>18.367346938775512</v>
      </c>
      <c r="U17" s="99"/>
      <c r="V17" s="99">
        <f>+'C65'!V17/'C62'!V17*100</f>
        <v>36.571428571428569</v>
      </c>
      <c r="W17" s="99">
        <f>+'C65'!W17/'C62'!W17*100</f>
        <v>48.192771084337352</v>
      </c>
      <c r="X17" s="99">
        <f>+'C65'!X17/'C62'!X17*100</f>
        <v>26.086956521739129</v>
      </c>
      <c r="Y17" s="99"/>
      <c r="Z17" s="99">
        <f>+'C65'!Z17/'C62'!Z17*100</f>
        <v>12.578616352201259</v>
      </c>
      <c r="AA17" s="99">
        <f>+'C65'!AA17/'C62'!AA17*100</f>
        <v>16.216216216216218</v>
      </c>
      <c r="AB17" s="99">
        <f>+'C65'!AB17/'C62'!AB17*100</f>
        <v>9.4117647058823533</v>
      </c>
    </row>
    <row r="18" spans="1:28" ht="15.95" customHeight="1" x14ac:dyDescent="0.25">
      <c r="A18" s="53" t="s">
        <v>54</v>
      </c>
      <c r="B18" s="99">
        <f>+'C65'!B18/'C62'!B18*100</f>
        <v>21.948112114894602</v>
      </c>
      <c r="C18" s="99">
        <f>+'C65'!C18/'C62'!C18*100</f>
        <v>24.913494809688579</v>
      </c>
      <c r="D18" s="99">
        <f>+'C65'!D18/'C62'!D18*100</f>
        <v>18.95789718539195</v>
      </c>
      <c r="E18" s="99"/>
      <c r="F18" s="99">
        <f>+'C65'!F18/'C62'!F18*100</f>
        <v>28.581818181818182</v>
      </c>
      <c r="G18" s="99">
        <f>+'C65'!G18/'C62'!G18*100</f>
        <v>30.962343096234306</v>
      </c>
      <c r="H18" s="99">
        <f>+'C65'!H18/'C62'!H18*100</f>
        <v>25.987841945288753</v>
      </c>
      <c r="I18" s="99"/>
      <c r="J18" s="99">
        <f>+'C65'!J18/'C62'!J18*100</f>
        <v>27.235213204951858</v>
      </c>
      <c r="K18" s="99">
        <f>+'C65'!K18/'C62'!K18*100</f>
        <v>28.082191780821919</v>
      </c>
      <c r="L18" s="99">
        <f>+'C65'!L18/'C62'!L18*100</f>
        <v>26.381215469613263</v>
      </c>
      <c r="M18" s="99"/>
      <c r="N18" s="99">
        <f>+'C65'!N18/'C62'!N18*100</f>
        <v>20.416666666666668</v>
      </c>
      <c r="O18" s="99">
        <f>+'C65'!O18/'C62'!O18*100</f>
        <v>24.826629680998614</v>
      </c>
      <c r="P18" s="99">
        <f>+'C65'!P18/'C62'!P18*100</f>
        <v>15.994436717663421</v>
      </c>
      <c r="Q18" s="99"/>
      <c r="R18" s="99">
        <f>+'C65'!R18/'C62'!R18*100</f>
        <v>25.794155019059723</v>
      </c>
      <c r="S18" s="99">
        <f>+'C65'!S18/'C62'!S18*100</f>
        <v>30.808080808080806</v>
      </c>
      <c r="T18" s="99">
        <f>+'C65'!T18/'C62'!T18*100</f>
        <v>20.716112531969312</v>
      </c>
      <c r="U18" s="99"/>
      <c r="V18" s="99">
        <f>+'C65'!V18/'C62'!V18*100</f>
        <v>23.232323232323232</v>
      </c>
      <c r="W18" s="99">
        <f>+'C65'!W18/'C62'!W18*100</f>
        <v>25.862068965517242</v>
      </c>
      <c r="X18" s="99">
        <f>+'C65'!X18/'C62'!X18*100</f>
        <v>20.579710144927535</v>
      </c>
      <c r="Y18" s="99"/>
      <c r="Z18" s="99">
        <f>+'C65'!Z18/'C62'!Z18*100</f>
        <v>5.9786476868327405</v>
      </c>
      <c r="AA18" s="99">
        <f>+'C65'!AA18/'C62'!AA18*100</f>
        <v>7.363770250368189</v>
      </c>
      <c r="AB18" s="99">
        <f>+'C65'!AB18/'C62'!AB18*100</f>
        <v>4.6831955922865012</v>
      </c>
    </row>
    <row r="19" spans="1:28" ht="15.95" customHeight="1" x14ac:dyDescent="0.25">
      <c r="A19" s="53" t="s">
        <v>55</v>
      </c>
      <c r="B19" s="99">
        <f>+'C65'!B19/'C62'!B19*100</f>
        <v>26.943140323422014</v>
      </c>
      <c r="C19" s="99">
        <f>+'C65'!C19/'C62'!C19*100</f>
        <v>32.088799192734612</v>
      </c>
      <c r="D19" s="99">
        <f>+'C65'!D19/'C62'!D19*100</f>
        <v>21.436285097192226</v>
      </c>
      <c r="E19" s="99"/>
      <c r="F19" s="99">
        <f>+'C65'!F19/'C62'!F19*100</f>
        <v>29.274611398963728</v>
      </c>
      <c r="G19" s="99">
        <f>+'C65'!G19/'C62'!G19*100</f>
        <v>32.089552238805972</v>
      </c>
      <c r="H19" s="99">
        <f>+'C65'!H19/'C62'!H19*100</f>
        <v>26.216216216216214</v>
      </c>
      <c r="I19" s="99"/>
      <c r="J19" s="99">
        <f>+'C65'!J19/'C62'!J19*100</f>
        <v>31.512071156289707</v>
      </c>
      <c r="K19" s="99">
        <f>+'C65'!K19/'C62'!K19*100</f>
        <v>38.292682926829272</v>
      </c>
      <c r="L19" s="99">
        <f>+'C65'!L19/'C62'!L19*100</f>
        <v>24.137931034482758</v>
      </c>
      <c r="M19" s="99"/>
      <c r="N19" s="99">
        <f>+'C65'!N19/'C62'!N19*100</f>
        <v>27.340267459138186</v>
      </c>
      <c r="O19" s="99">
        <f>+'C65'!O19/'C62'!O19*100</f>
        <v>31.444759206798867</v>
      </c>
      <c r="P19" s="99">
        <f>+'C65'!P19/'C62'!P19*100</f>
        <v>22.8125</v>
      </c>
      <c r="Q19" s="99"/>
      <c r="R19" s="99">
        <f>+'C65'!R19/'C62'!R19*100</f>
        <v>34.437086092715234</v>
      </c>
      <c r="S19" s="99">
        <f>+'C65'!S19/'C62'!S19*100</f>
        <v>39.43217665615142</v>
      </c>
      <c r="T19" s="99">
        <f>+'C65'!T19/'C62'!T19*100</f>
        <v>28.919860627177702</v>
      </c>
      <c r="U19" s="99"/>
      <c r="V19" s="99">
        <f>+'C65'!V19/'C62'!V19*100</f>
        <v>25.693160813308687</v>
      </c>
      <c r="W19" s="99">
        <f>+'C65'!W19/'C62'!W19*100</f>
        <v>35.164835164835168</v>
      </c>
      <c r="X19" s="99">
        <f>+'C65'!X19/'C62'!X19*100</f>
        <v>16.044776119402986</v>
      </c>
      <c r="Y19" s="99"/>
      <c r="Z19" s="99">
        <f>+'C65'!Z19/'C62'!Z19*100</f>
        <v>6.1269146608315097</v>
      </c>
      <c r="AA19" s="99">
        <f>+'C65'!AA19/'C62'!AA19*100</f>
        <v>7.929515418502203</v>
      </c>
      <c r="AB19" s="99">
        <f>+'C65'!AB19/'C62'!AB19*100</f>
        <v>4.3478260869565215</v>
      </c>
    </row>
    <row r="20" spans="1:28" ht="15.95" customHeight="1" x14ac:dyDescent="0.25">
      <c r="A20" s="53" t="s">
        <v>56</v>
      </c>
      <c r="B20" s="99">
        <f>+'C65'!B20/'C62'!B20*100</f>
        <v>28.245823389021478</v>
      </c>
      <c r="C20" s="99">
        <f>+'C65'!C20/'C62'!C20*100</f>
        <v>34.134615384615387</v>
      </c>
      <c r="D20" s="99">
        <f>+'C65'!D20/'C62'!D20*100</f>
        <v>22.440758293838865</v>
      </c>
      <c r="E20" s="99"/>
      <c r="F20" s="99">
        <f>+'C65'!F20/'C62'!F20*100</f>
        <v>34.350688210652301</v>
      </c>
      <c r="G20" s="99">
        <f>+'C65'!G20/'C62'!G20*100</f>
        <v>39.130434782608695</v>
      </c>
      <c r="H20" s="99">
        <f>+'C65'!H20/'C62'!H20*100</f>
        <v>29.390243902439021</v>
      </c>
      <c r="I20" s="99"/>
      <c r="J20" s="99">
        <f>+'C65'!J20/'C62'!J20*100</f>
        <v>35.574063057703746</v>
      </c>
      <c r="K20" s="99">
        <f>+'C65'!K20/'C62'!K20*100</f>
        <v>42.657342657342653</v>
      </c>
      <c r="L20" s="99">
        <f>+'C65'!L20/'C62'!L20*100</f>
        <v>28.189550425273392</v>
      </c>
      <c r="M20" s="99"/>
      <c r="N20" s="99">
        <f>+'C65'!N20/'C62'!N20*100</f>
        <v>26.070287539936103</v>
      </c>
      <c r="O20" s="99">
        <f>+'C65'!O20/'C62'!O20*100</f>
        <v>32.679738562091501</v>
      </c>
      <c r="P20" s="99">
        <f>+'C65'!P20/'C62'!P20*100</f>
        <v>19.75</v>
      </c>
      <c r="Q20" s="99"/>
      <c r="R20" s="99">
        <f>+'C65'!R20/'C62'!R20*100</f>
        <v>30.245614035087719</v>
      </c>
      <c r="S20" s="99">
        <f>+'C65'!S20/'C62'!S20*100</f>
        <v>38.005780346820814</v>
      </c>
      <c r="T20" s="99">
        <f>+'C65'!T20/'C62'!T20*100</f>
        <v>22.919508867667123</v>
      </c>
      <c r="U20" s="99"/>
      <c r="V20" s="99">
        <f>+'C65'!V20/'C62'!V20*100</f>
        <v>24.863883847549907</v>
      </c>
      <c r="W20" s="99">
        <f>+'C65'!W20/'C62'!W20*100</f>
        <v>28.648648648648649</v>
      </c>
      <c r="X20" s="99">
        <f>+'C65'!X20/'C62'!X20*100</f>
        <v>21.023765996343695</v>
      </c>
      <c r="Y20" s="99"/>
      <c r="Z20" s="99">
        <f>+'C65'!Z20/'C62'!Z20*100</f>
        <v>8.7606837606837598</v>
      </c>
      <c r="AA20" s="99">
        <f>+'C65'!AA20/'C62'!AA20*100</f>
        <v>11.161731207289293</v>
      </c>
      <c r="AB20" s="99">
        <f>+'C65'!AB20/'C62'!AB20*100</f>
        <v>6.6398390342052318</v>
      </c>
    </row>
    <row r="21" spans="1:28" ht="15.95" customHeight="1" x14ac:dyDescent="0.25">
      <c r="A21" s="53" t="s">
        <v>57</v>
      </c>
      <c r="B21" s="99">
        <f>+'C65'!B21/'C62'!B21*100</f>
        <v>21.120689655172413</v>
      </c>
      <c r="C21" s="99">
        <f>+'C65'!C21/'C62'!C21*100</f>
        <v>23.851203501094094</v>
      </c>
      <c r="D21" s="99">
        <f>+'C65'!D21/'C62'!D21*100</f>
        <v>18.471337579617835</v>
      </c>
      <c r="E21" s="99"/>
      <c r="F21" s="99">
        <f>+'C65'!F21/'C62'!F21*100</f>
        <v>23.444976076555022</v>
      </c>
      <c r="G21" s="99">
        <f>+'C65'!G21/'C62'!G21*100</f>
        <v>23.474178403755868</v>
      </c>
      <c r="H21" s="99">
        <f>+'C65'!H21/'C62'!H21*100</f>
        <v>23.414634146341466</v>
      </c>
      <c r="I21" s="99"/>
      <c r="J21" s="99">
        <f>+'C65'!J21/'C62'!J21*100</f>
        <v>23.237597911227155</v>
      </c>
      <c r="K21" s="99">
        <f>+'C65'!K21/'C62'!K21*100</f>
        <v>26.96078431372549</v>
      </c>
      <c r="L21" s="99">
        <f>+'C65'!L21/'C62'!L21*100</f>
        <v>18.994413407821227</v>
      </c>
      <c r="M21" s="99"/>
      <c r="N21" s="99">
        <f>+'C65'!N21/'C62'!N21*100</f>
        <v>23.184357541899441</v>
      </c>
      <c r="O21" s="99">
        <f>+'C65'!O21/'C62'!O21*100</f>
        <v>27.011494252873565</v>
      </c>
      <c r="P21" s="99">
        <f>+'C65'!P21/'C62'!P21*100</f>
        <v>19.565217391304348</v>
      </c>
      <c r="Q21" s="99"/>
      <c r="R21" s="99">
        <f>+'C65'!R21/'C62'!R21*100</f>
        <v>24.210526315789473</v>
      </c>
      <c r="S21" s="99">
        <f>+'C65'!S21/'C62'!S21*100</f>
        <v>27.142857142857142</v>
      </c>
      <c r="T21" s="99">
        <f>+'C65'!T21/'C62'!T21*100</f>
        <v>21.379310344827587</v>
      </c>
      <c r="U21" s="99"/>
      <c r="V21" s="99">
        <f>+'C65'!V21/'C62'!V21*100</f>
        <v>19.383259911894275</v>
      </c>
      <c r="W21" s="99">
        <f>+'C65'!W21/'C62'!W21*100</f>
        <v>24.242424242424242</v>
      </c>
      <c r="X21" s="99">
        <f>+'C65'!X21/'C62'!X21*100</f>
        <v>15.625</v>
      </c>
      <c r="Y21" s="99"/>
      <c r="Z21" s="99">
        <f>+'C65'!Z21/'C62'!Z21*100</f>
        <v>4.8648648648648649</v>
      </c>
      <c r="AA21" s="99">
        <f>+'C65'!AA21/'C62'!AA21*100</f>
        <v>4.7619047619047619</v>
      </c>
      <c r="AB21" s="99">
        <f>+'C65'!AB21/'C62'!AB21*100</f>
        <v>4.9504950495049505</v>
      </c>
    </row>
    <row r="22" spans="1:28" ht="15.95" customHeight="1" x14ac:dyDescent="0.25">
      <c r="A22" s="56" t="s">
        <v>58</v>
      </c>
      <c r="B22" s="99">
        <f>+'C65'!B22/'C62'!B22*100</f>
        <v>21.401045967519956</v>
      </c>
      <c r="C22" s="99">
        <f>+'C65'!C22/'C62'!C22*100</f>
        <v>23.744412306074153</v>
      </c>
      <c r="D22" s="99">
        <f>+'C65'!D22/'C62'!D22*100</f>
        <v>18.82760612185966</v>
      </c>
      <c r="E22" s="99"/>
      <c r="F22" s="99">
        <f>+'C65'!F22/'C62'!F22*100</f>
        <v>21.523809523809522</v>
      </c>
      <c r="G22" s="99">
        <f>+'C65'!G22/'C62'!G22*100</f>
        <v>24.493554327808472</v>
      </c>
      <c r="H22" s="99">
        <f>+'C65'!H22/'C62'!H22*100</f>
        <v>18.34319526627219</v>
      </c>
      <c r="I22" s="99"/>
      <c r="J22" s="99">
        <f>+'C65'!J22/'C62'!J22*100</f>
        <v>26.96526508226691</v>
      </c>
      <c r="K22" s="99">
        <f>+'C65'!K22/'C62'!K22*100</f>
        <v>28.311258278145697</v>
      </c>
      <c r="L22" s="99">
        <f>+'C65'!L22/'C62'!L22*100</f>
        <v>25.30612244897959</v>
      </c>
      <c r="M22" s="99"/>
      <c r="N22" s="99">
        <f>+'C65'!N22/'C62'!N22*100</f>
        <v>20.676328502415458</v>
      </c>
      <c r="O22" s="99">
        <f>+'C65'!O22/'C62'!O22*100</f>
        <v>24</v>
      </c>
      <c r="P22" s="99">
        <f>+'C65'!P22/'C62'!P22*100</f>
        <v>16.521739130434781</v>
      </c>
      <c r="Q22" s="99"/>
      <c r="R22" s="99">
        <f>+'C65'!R22/'C62'!R22*100</f>
        <v>28.201811125485122</v>
      </c>
      <c r="S22" s="99">
        <f>+'C65'!S22/'C62'!S22*100</f>
        <v>32.926829268292686</v>
      </c>
      <c r="T22" s="99">
        <f>+'C65'!T22/'C62'!T22*100</f>
        <v>22.865013774104685</v>
      </c>
      <c r="U22" s="99"/>
      <c r="V22" s="99">
        <f>+'C65'!V22/'C62'!V22*100</f>
        <v>22.92432035268185</v>
      </c>
      <c r="W22" s="99">
        <f>+'C65'!W22/'C62'!W22*100</f>
        <v>23.699421965317917</v>
      </c>
      <c r="X22" s="99">
        <f>+'C65'!X22/'C62'!X22*100</f>
        <v>22.122571001494766</v>
      </c>
      <c r="Y22" s="99"/>
      <c r="Z22" s="99">
        <f>+'C65'!Z22/'C62'!Z22*100</f>
        <v>6.1016949152542379</v>
      </c>
      <c r="AA22" s="99">
        <f>+'C65'!AA22/'C62'!AA22*100</f>
        <v>4.7451669595782073</v>
      </c>
      <c r="AB22" s="99">
        <f>+'C65'!AB22/'C62'!AB22*100</f>
        <v>7.3649754500818325</v>
      </c>
    </row>
    <row r="23" spans="1:28" ht="15.95" customHeight="1" x14ac:dyDescent="0.25">
      <c r="A23" s="53" t="s">
        <v>59</v>
      </c>
      <c r="B23" s="99">
        <f>+'C65'!B23/'C62'!B23*100</f>
        <v>12.461059190031152</v>
      </c>
      <c r="C23" s="99">
        <f>+'C65'!C23/'C62'!C23*100</f>
        <v>16.096579476861166</v>
      </c>
      <c r="D23" s="99">
        <f>+'C65'!D23/'C62'!D23*100</f>
        <v>8.5836909871244629</v>
      </c>
      <c r="E23" s="99"/>
      <c r="F23" s="99">
        <f>+'C65'!F23/'C62'!F23*100</f>
        <v>2.9702970297029703</v>
      </c>
      <c r="G23" s="99">
        <f>+'C65'!G23/'C62'!G23*100</f>
        <v>5.5045871559633035</v>
      </c>
      <c r="H23" s="99">
        <f>+'C65'!H23/'C62'!H23*100</f>
        <v>0</v>
      </c>
      <c r="I23" s="99"/>
      <c r="J23" s="99">
        <f>+'C65'!J23/'C62'!J23*100</f>
        <v>28.39506172839506</v>
      </c>
      <c r="K23" s="99">
        <f>+'C65'!K23/'C62'!K23*100</f>
        <v>34.939759036144579</v>
      </c>
      <c r="L23" s="99">
        <f>+'C65'!L23/'C62'!L23*100</f>
        <v>21.518987341772153</v>
      </c>
      <c r="M23" s="99"/>
      <c r="N23" s="99">
        <f>+'C65'!N23/'C62'!N23*100</f>
        <v>20.833333333333336</v>
      </c>
      <c r="O23" s="99">
        <f>+'C65'!O23/'C62'!O23*100</f>
        <v>24.719101123595504</v>
      </c>
      <c r="P23" s="99">
        <f>+'C65'!P23/'C62'!P23*100</f>
        <v>16.455696202531644</v>
      </c>
      <c r="Q23" s="99"/>
      <c r="R23" s="99">
        <f>+'C65'!R23/'C62'!R23*100</f>
        <v>5.2631578947368416</v>
      </c>
      <c r="S23" s="99">
        <f>+'C65'!S23/'C62'!S23*100</f>
        <v>7.7777777777777777</v>
      </c>
      <c r="T23" s="99">
        <f>+'C65'!T23/'C62'!T23*100</f>
        <v>2.4691358024691357</v>
      </c>
      <c r="U23" s="99"/>
      <c r="V23" s="99">
        <f>+'C65'!V23/'C62'!V23*100</f>
        <v>10.48951048951049</v>
      </c>
      <c r="W23" s="99">
        <f>+'C65'!W23/'C62'!W23*100</f>
        <v>12.328767123287671</v>
      </c>
      <c r="X23" s="99">
        <f>+'C65'!X23/'C62'!X23*100</f>
        <v>8.5714285714285712</v>
      </c>
      <c r="Y23" s="99"/>
      <c r="Z23" s="99">
        <f>+'C65'!Z23/'C62'!Z23*100</f>
        <v>7.6923076923076925</v>
      </c>
      <c r="AA23" s="99">
        <f>+'C65'!AA23/'C62'!AA23*100</f>
        <v>13.20754716981132</v>
      </c>
      <c r="AB23" s="99">
        <f>+'C65'!AB23/'C62'!AB23*100</f>
        <v>3.125</v>
      </c>
    </row>
    <row r="24" spans="1:28" ht="15.95" customHeight="1" x14ac:dyDescent="0.25">
      <c r="A24" s="53" t="s">
        <v>60</v>
      </c>
      <c r="B24" s="99">
        <f>+'C65'!B24/'C62'!B24*100</f>
        <v>12.394822006472491</v>
      </c>
      <c r="C24" s="99">
        <f>+'C65'!C24/'C62'!C24*100</f>
        <v>11.245791245791246</v>
      </c>
      <c r="D24" s="99">
        <f>+'C65'!D24/'C62'!D24*100</f>
        <v>13.457943925233645</v>
      </c>
      <c r="E24" s="99"/>
      <c r="F24" s="99">
        <f>+'C65'!F24/'C62'!F24*100</f>
        <v>16.027874564459928</v>
      </c>
      <c r="G24" s="99">
        <f>+'C65'!G24/'C62'!G24*100</f>
        <v>9.6153846153846168</v>
      </c>
      <c r="H24" s="99">
        <f>+'C65'!H24/'C62'!H24*100</f>
        <v>23.664122137404579</v>
      </c>
      <c r="I24" s="99"/>
      <c r="J24" s="99">
        <f>+'C65'!J24/'C62'!J24*100</f>
        <v>19.633943427620633</v>
      </c>
      <c r="K24" s="99">
        <f>+'C65'!K24/'C62'!K24*100</f>
        <v>16.835016835016837</v>
      </c>
      <c r="L24" s="99">
        <f>+'C65'!L24/'C62'!L24*100</f>
        <v>22.368421052631579</v>
      </c>
      <c r="M24" s="99"/>
      <c r="N24" s="99">
        <f>+'C65'!N24/'C62'!N24*100</f>
        <v>12.479474548440066</v>
      </c>
      <c r="O24" s="99">
        <f>+'C65'!O24/'C62'!O24*100</f>
        <v>11.111111111111111</v>
      </c>
      <c r="P24" s="99">
        <f>+'C65'!P24/'C62'!P24*100</f>
        <v>13.861386138613863</v>
      </c>
      <c r="Q24" s="99"/>
      <c r="R24" s="99">
        <f>+'C65'!R24/'C62'!R24*100</f>
        <v>14.172709294660516</v>
      </c>
      <c r="S24" s="99">
        <f>+'C65'!S24/'C62'!S24*100</f>
        <v>12.482468443197755</v>
      </c>
      <c r="T24" s="99">
        <f>+'C65'!T24/'C62'!T24*100</f>
        <v>15.671641791044777</v>
      </c>
      <c r="U24" s="99"/>
      <c r="V24" s="99">
        <f>+'C65'!V24/'C62'!V24*100</f>
        <v>15.631542219120725</v>
      </c>
      <c r="W24" s="99">
        <f>+'C65'!W24/'C62'!W24*100</f>
        <v>15.182481751824817</v>
      </c>
      <c r="X24" s="99">
        <f>+'C65'!X24/'C62'!X24*100</f>
        <v>16.042780748663102</v>
      </c>
      <c r="Y24" s="99"/>
      <c r="Z24" s="99">
        <f>+'C65'!Z24/'C62'!Z24*100</f>
        <v>2.835408022130014</v>
      </c>
      <c r="AA24" s="99">
        <f>+'C65'!AA24/'C62'!AA24*100</f>
        <v>4.10958904109589</v>
      </c>
      <c r="AB24" s="99">
        <f>+'C65'!AB24/'C62'!AB24*100</f>
        <v>1.7743979721166032</v>
      </c>
    </row>
    <row r="25" spans="1:28" ht="15.95" customHeight="1" x14ac:dyDescent="0.25">
      <c r="A25" s="53" t="s">
        <v>61</v>
      </c>
      <c r="B25" s="99">
        <f>+'C65'!B25/'C62'!B25*100</f>
        <v>37.057220708446863</v>
      </c>
      <c r="C25" s="99">
        <f>+'C65'!C25/'C62'!C25*100</f>
        <v>37.918871252204582</v>
      </c>
      <c r="D25" s="99">
        <f>+'C65'!D25/'C62'!D25*100</f>
        <v>36.142322097378276</v>
      </c>
      <c r="E25" s="99"/>
      <c r="F25" s="99">
        <f>+'C65'!F25/'C62'!F25*100</f>
        <v>43.150684931506852</v>
      </c>
      <c r="G25" s="99">
        <f>+'C65'!G25/'C62'!G25*100</f>
        <v>40.298507462686565</v>
      </c>
      <c r="H25" s="99">
        <f>+'C65'!H25/'C62'!H25*100</f>
        <v>45.569620253164558</v>
      </c>
      <c r="I25" s="99"/>
      <c r="J25" s="99">
        <f>+'C65'!J25/'C62'!J25*100</f>
        <v>28.225806451612907</v>
      </c>
      <c r="K25" s="99">
        <f>+'C65'!K25/'C62'!K25*100</f>
        <v>29.059829059829063</v>
      </c>
      <c r="L25" s="99">
        <f>+'C65'!L25/'C62'!L25*100</f>
        <v>27.480916030534353</v>
      </c>
      <c r="M25" s="99"/>
      <c r="N25" s="99">
        <f>+'C65'!N25/'C62'!N25*100</f>
        <v>49.253731343283583</v>
      </c>
      <c r="O25" s="99">
        <f>+'C65'!O25/'C62'!O25*100</f>
        <v>47.321428571428569</v>
      </c>
      <c r="P25" s="99">
        <f>+'C65'!P25/'C62'!P25*100</f>
        <v>51.68539325842697</v>
      </c>
      <c r="Q25" s="99"/>
      <c r="R25" s="99">
        <f>+'C65'!R25/'C62'!R25*100</f>
        <v>41.764705882352942</v>
      </c>
      <c r="S25" s="99">
        <f>+'C65'!S25/'C62'!S25*100</f>
        <v>41.237113402061851</v>
      </c>
      <c r="T25" s="99">
        <f>+'C65'!T25/'C62'!T25*100</f>
        <v>42.465753424657535</v>
      </c>
      <c r="U25" s="99"/>
      <c r="V25" s="99">
        <f>+'C65'!V25/'C62'!V25*100</f>
        <v>30.107526881720432</v>
      </c>
      <c r="W25" s="99">
        <f>+'C65'!W25/'C62'!W25*100</f>
        <v>41.509433962264154</v>
      </c>
      <c r="X25" s="99">
        <f>+'C65'!X25/'C62'!X25*100</f>
        <v>15</v>
      </c>
      <c r="Y25" s="99"/>
      <c r="Z25" s="99">
        <f>+'C65'!Z25/'C62'!Z25*100</f>
        <v>14.432989690721648</v>
      </c>
      <c r="AA25" s="99">
        <f>+'C65'!AA25/'C62'!AA25*100</f>
        <v>22.222222222222221</v>
      </c>
      <c r="AB25" s="99">
        <f>+'C65'!AB25/'C62'!AB25*100</f>
        <v>4.6511627906976747</v>
      </c>
    </row>
    <row r="26" spans="1:28" ht="15.95" customHeight="1" x14ac:dyDescent="0.25">
      <c r="A26" s="53" t="s">
        <v>62</v>
      </c>
      <c r="B26" s="99">
        <f>+'C65'!B26/'C62'!B26*100</f>
        <v>34.276342763427635</v>
      </c>
      <c r="C26" s="99">
        <f>+'C65'!C26/'C62'!C26*100</f>
        <v>37.656903765690373</v>
      </c>
      <c r="D26" s="99">
        <f>+'C65'!D26/'C62'!D26*100</f>
        <v>31.028938906752412</v>
      </c>
      <c r="E26" s="99"/>
      <c r="F26" s="99">
        <f>+'C65'!F26/'C62'!F26*100</f>
        <v>35.856573705179287</v>
      </c>
      <c r="G26" s="99">
        <f>+'C65'!G26/'C62'!G26*100</f>
        <v>38.671875</v>
      </c>
      <c r="H26" s="99">
        <f>+'C65'!H26/'C62'!H26*100</f>
        <v>32.926829268292686</v>
      </c>
      <c r="I26" s="99"/>
      <c r="J26" s="99">
        <f>+'C65'!J26/'C62'!J26*100</f>
        <v>44.562899786780385</v>
      </c>
      <c r="K26" s="99">
        <f>+'C65'!K26/'C62'!K26*100</f>
        <v>51.965065502183407</v>
      </c>
      <c r="L26" s="99">
        <f>+'C65'!L26/'C62'!L26*100</f>
        <v>37.5</v>
      </c>
      <c r="M26" s="99"/>
      <c r="N26" s="99">
        <f>+'C65'!N26/'C62'!N26*100</f>
        <v>18.957345971563981</v>
      </c>
      <c r="O26" s="99">
        <f>+'C65'!O26/'C62'!O26*100</f>
        <v>24.630541871921181</v>
      </c>
      <c r="P26" s="99">
        <f>+'C65'!P26/'C62'!P26*100</f>
        <v>13.698630136986301</v>
      </c>
      <c r="Q26" s="99"/>
      <c r="R26" s="99">
        <f>+'C65'!R26/'C62'!R26*100</f>
        <v>48.027842227378194</v>
      </c>
      <c r="S26" s="99">
        <f>+'C65'!S26/'C62'!S26*100</f>
        <v>53.921568627450981</v>
      </c>
      <c r="T26" s="99">
        <f>+'C65'!T26/'C62'!T26*100</f>
        <v>42.731277533039645</v>
      </c>
      <c r="U26" s="99"/>
      <c r="V26" s="99">
        <f>+'C65'!V26/'C62'!V26*100</f>
        <v>44.54277286135693</v>
      </c>
      <c r="W26" s="99">
        <f>+'C65'!W26/'C62'!W26*100</f>
        <v>41.104294478527606</v>
      </c>
      <c r="X26" s="99">
        <f>+'C65'!X26/'C62'!X26*100</f>
        <v>47.727272727272727</v>
      </c>
      <c r="Y26" s="99"/>
      <c r="Z26" s="99">
        <f>+'C65'!Z26/'C62'!Z26*100</f>
        <v>3.2608695652173911</v>
      </c>
      <c r="AA26" s="99">
        <f>+'C65'!AA26/'C62'!AA26*100</f>
        <v>3.5714285714285712</v>
      </c>
      <c r="AB26" s="99">
        <f>+'C65'!AB26/'C62'!AB26*100</f>
        <v>2.9411764705882351</v>
      </c>
    </row>
    <row r="27" spans="1:28" ht="15.95" customHeight="1" x14ac:dyDescent="0.25">
      <c r="A27" s="53" t="s">
        <v>63</v>
      </c>
      <c r="B27" s="99">
        <f>+'C65'!B27/'C62'!B27*100</f>
        <v>15.289394446303112</v>
      </c>
      <c r="C27" s="99">
        <f>+'C65'!C27/'C62'!C27*100</f>
        <v>17.673235855054038</v>
      </c>
      <c r="D27" s="99">
        <f>+'C65'!D27/'C62'!D27*100</f>
        <v>12.641242937853105</v>
      </c>
      <c r="E27" s="99"/>
      <c r="F27" s="99">
        <f>+'C65'!F27/'C62'!F27*100</f>
        <v>20.82616179001721</v>
      </c>
      <c r="G27" s="99">
        <f>+'C65'!G27/'C62'!G27*100</f>
        <v>21.241830065359476</v>
      </c>
      <c r="H27" s="99">
        <f>+'C65'!H27/'C62'!H27*100</f>
        <v>20.363636363636363</v>
      </c>
      <c r="I27" s="99"/>
      <c r="J27" s="99">
        <f>+'C65'!J27/'C62'!J27*100</f>
        <v>25.316455696202532</v>
      </c>
      <c r="K27" s="99">
        <f>+'C65'!K27/'C62'!K27*100</f>
        <v>30.208333333333332</v>
      </c>
      <c r="L27" s="99">
        <f>+'C65'!L27/'C62'!L27*100</f>
        <v>20</v>
      </c>
      <c r="M27" s="99"/>
      <c r="N27" s="99">
        <f>+'C65'!N27/'C62'!N27*100</f>
        <v>7.8846153846153841</v>
      </c>
      <c r="O27" s="99">
        <f>+'C65'!O27/'C62'!O27*100</f>
        <v>9.252669039145907</v>
      </c>
      <c r="P27" s="99">
        <f>+'C65'!P27/'C62'!P27*100</f>
        <v>6.2761506276150625</v>
      </c>
      <c r="Q27" s="99"/>
      <c r="R27" s="99">
        <f>+'C65'!R27/'C62'!R27*100</f>
        <v>17.679558011049721</v>
      </c>
      <c r="S27" s="99">
        <f>+'C65'!S27/'C62'!S27*100</f>
        <v>21.897810218978105</v>
      </c>
      <c r="T27" s="99">
        <f>+'C65'!T27/'C62'!T27*100</f>
        <v>13.382899628252787</v>
      </c>
      <c r="U27" s="99"/>
      <c r="V27" s="99">
        <f>+'C65'!V27/'C62'!V27*100</f>
        <v>12.682926829268293</v>
      </c>
      <c r="W27" s="99">
        <f>+'C65'!W27/'C62'!W27*100</f>
        <v>16.228070175438596</v>
      </c>
      <c r="X27" s="99">
        <f>+'C65'!X27/'C62'!X27*100</f>
        <v>8.2417582417582409</v>
      </c>
      <c r="Y27" s="99"/>
      <c r="Z27" s="99">
        <f>+'C65'!Z27/'C62'!Z27*100</f>
        <v>1.832460732984293</v>
      </c>
      <c r="AA27" s="99">
        <f>+'C65'!AA27/'C62'!AA27*100</f>
        <v>1.5306122448979591</v>
      </c>
      <c r="AB27" s="99">
        <f>+'C65'!AB27/'C62'!AB27*100</f>
        <v>2.1505376344086025</v>
      </c>
    </row>
    <row r="28" spans="1:28" ht="15.95" customHeight="1" x14ac:dyDescent="0.25">
      <c r="A28" s="53" t="s">
        <v>64</v>
      </c>
      <c r="B28" s="99">
        <f>+'C65'!B28/'C62'!B28*100</f>
        <v>13.759355210132412</v>
      </c>
      <c r="C28" s="99">
        <f>+'C65'!C28/'C62'!C28*100</f>
        <v>15.572858731924361</v>
      </c>
      <c r="D28" s="99">
        <f>+'C65'!D28/'C62'!D28*100</f>
        <v>11.813842482100238</v>
      </c>
      <c r="E28" s="99"/>
      <c r="F28" s="99">
        <f>+'C65'!F28/'C62'!F28*100</f>
        <v>9.5558546433378204</v>
      </c>
      <c r="G28" s="99">
        <f>+'C65'!G28/'C62'!G28*100</f>
        <v>11.083123425692696</v>
      </c>
      <c r="H28" s="99">
        <f>+'C65'!H28/'C62'!H28*100</f>
        <v>7.803468208092486</v>
      </c>
      <c r="I28" s="99"/>
      <c r="J28" s="99">
        <f>+'C65'!J28/'C62'!J28*100</f>
        <v>18.789407313997479</v>
      </c>
      <c r="K28" s="99">
        <f>+'C65'!K28/'C62'!K28*100</f>
        <v>20.476190476190474</v>
      </c>
      <c r="L28" s="99">
        <f>+'C65'!L28/'C62'!L28*100</f>
        <v>16.890080428954423</v>
      </c>
      <c r="M28" s="99"/>
      <c r="N28" s="99">
        <f>+'C65'!N28/'C62'!N28*100</f>
        <v>17.08542713567839</v>
      </c>
      <c r="O28" s="99">
        <f>+'C65'!O28/'C62'!O28*100</f>
        <v>20.26578073089701</v>
      </c>
      <c r="P28" s="99">
        <f>+'C65'!P28/'C62'!P28*100</f>
        <v>13.851351351351351</v>
      </c>
      <c r="Q28" s="99"/>
      <c r="R28" s="99">
        <f>+'C65'!R28/'C62'!R28*100</f>
        <v>12.476370510396976</v>
      </c>
      <c r="S28" s="99">
        <f>+'C65'!S28/'C62'!S28*100</f>
        <v>13.405797101449277</v>
      </c>
      <c r="T28" s="99">
        <f>+'C65'!T28/'C62'!T28*100</f>
        <v>11.462450592885375</v>
      </c>
      <c r="U28" s="99"/>
      <c r="V28" s="99">
        <f>+'C65'!V28/'C62'!V28*100</f>
        <v>16.790123456790123</v>
      </c>
      <c r="W28" s="99">
        <f>+'C65'!W28/'C62'!W28*100</f>
        <v>20</v>
      </c>
      <c r="X28" s="99">
        <f>+'C65'!X28/'C62'!X28*100</f>
        <v>13.658536585365855</v>
      </c>
      <c r="Y28" s="99"/>
      <c r="Z28" s="99">
        <f>+'C65'!Z28/'C62'!Z28*100</f>
        <v>5.4054054054054053</v>
      </c>
      <c r="AA28" s="99">
        <f>+'C65'!AA28/'C62'!AA28*100</f>
        <v>5.8823529411764701</v>
      </c>
      <c r="AB28" s="99">
        <f>+'C65'!AB28/'C62'!AB28*100</f>
        <v>4.9261083743842367</v>
      </c>
    </row>
    <row r="29" spans="1:28" ht="15.95" customHeight="1" x14ac:dyDescent="0.25">
      <c r="A29" s="53" t="s">
        <v>65</v>
      </c>
      <c r="B29" s="99">
        <f>+'C65'!B29/'C62'!B29*100</f>
        <v>13.485113835376533</v>
      </c>
      <c r="C29" s="99">
        <f>+'C65'!C29/'C62'!C29*100</f>
        <v>16.83731513083049</v>
      </c>
      <c r="D29" s="99">
        <f>+'C65'!D29/'C62'!D29*100</f>
        <v>9.9520383693045567</v>
      </c>
      <c r="E29" s="99"/>
      <c r="F29" s="99">
        <f>+'C65'!F29/'C62'!F29*100</f>
        <v>12.078651685393259</v>
      </c>
      <c r="G29" s="99">
        <f>+'C65'!G29/'C62'!G29*100</f>
        <v>12.5</v>
      </c>
      <c r="H29" s="99">
        <f>+'C65'!H29/'C62'!H29*100</f>
        <v>11.666666666666666</v>
      </c>
      <c r="I29" s="99"/>
      <c r="J29" s="99">
        <f>+'C65'!J29/'C62'!J29*100</f>
        <v>18.611111111111111</v>
      </c>
      <c r="K29" s="99">
        <f>+'C65'!K29/'C62'!K29*100</f>
        <v>23.267326732673268</v>
      </c>
      <c r="L29" s="99">
        <f>+'C65'!L29/'C62'!L29*100</f>
        <v>12.658227848101266</v>
      </c>
      <c r="M29" s="99"/>
      <c r="N29" s="99">
        <f>+'C65'!N29/'C62'!N29*100</f>
        <v>11.180124223602485</v>
      </c>
      <c r="O29" s="99">
        <f>+'C65'!O29/'C62'!O29*100</f>
        <v>10.975609756097562</v>
      </c>
      <c r="P29" s="99">
        <f>+'C65'!P29/'C62'!P29*100</f>
        <v>11.39240506329114</v>
      </c>
      <c r="Q29" s="99"/>
      <c r="R29" s="99">
        <f>+'C65'!R29/'C62'!R29*100</f>
        <v>19.066147859922179</v>
      </c>
      <c r="S29" s="99">
        <f>+'C65'!S29/'C62'!S29*100</f>
        <v>24.626865671641792</v>
      </c>
      <c r="T29" s="99">
        <f>+'C65'!T29/'C62'!T29*100</f>
        <v>13.008130081300814</v>
      </c>
      <c r="U29" s="99"/>
      <c r="V29" s="99">
        <f>+'C65'!V29/'C62'!V29*100</f>
        <v>9.9526066350710902</v>
      </c>
      <c r="W29" s="99">
        <f>+'C65'!W29/'C62'!W29*100</f>
        <v>16.494845360824741</v>
      </c>
      <c r="X29" s="99">
        <f>+'C65'!X29/'C62'!X29*100</f>
        <v>4.3859649122807012</v>
      </c>
      <c r="Y29" s="99"/>
      <c r="Z29" s="99">
        <f>+'C65'!Z29/'C62'!Z29*100</f>
        <v>7.2463768115942031</v>
      </c>
      <c r="AA29" s="99">
        <f>+'C65'!AA29/'C62'!AA29*100</f>
        <v>11.320754716981133</v>
      </c>
      <c r="AB29" s="99">
        <f>+'C65'!AB29/'C62'!AB29*100</f>
        <v>2.9702970297029703</v>
      </c>
    </row>
    <row r="30" spans="1:28" ht="15.95" customHeight="1" x14ac:dyDescent="0.25">
      <c r="A30" s="53" t="s">
        <v>66</v>
      </c>
      <c r="B30" s="99">
        <f>+'C65'!B30/'C62'!B30*100</f>
        <v>25.404459991254917</v>
      </c>
      <c r="C30" s="99">
        <f>+'C65'!C30/'C62'!C30*100</f>
        <v>27.688399661303979</v>
      </c>
      <c r="D30" s="99">
        <f>+'C65'!D30/'C62'!D30*100</f>
        <v>22.965641952983727</v>
      </c>
      <c r="E30" s="99"/>
      <c r="F30" s="99">
        <f>+'C65'!F30/'C62'!F30*100</f>
        <v>29.72972972972973</v>
      </c>
      <c r="G30" s="99">
        <f>+'C65'!G30/'C62'!G30*100</f>
        <v>31.59851301115242</v>
      </c>
      <c r="H30" s="99">
        <f>+'C65'!H30/'C62'!H30*100</f>
        <v>27.710843373493976</v>
      </c>
      <c r="I30" s="99"/>
      <c r="J30" s="99">
        <f>+'C65'!J30/'C62'!J30*100</f>
        <v>34.909909909909906</v>
      </c>
      <c r="K30" s="99">
        <f>+'C65'!K30/'C62'!K30*100</f>
        <v>35.840707964601769</v>
      </c>
      <c r="L30" s="99">
        <f>+'C65'!L30/'C62'!L30*100</f>
        <v>33.944954128440372</v>
      </c>
      <c r="M30" s="99"/>
      <c r="N30" s="99">
        <f>+'C65'!N30/'C62'!N30*100</f>
        <v>10.909090909090908</v>
      </c>
      <c r="O30" s="99">
        <f>+'C65'!O30/'C62'!O30*100</f>
        <v>4.1666666666666661</v>
      </c>
      <c r="P30" s="99">
        <f>+'C65'!P30/'C62'!P30*100</f>
        <v>17.616580310880828</v>
      </c>
      <c r="Q30" s="99"/>
      <c r="R30" s="99">
        <f>+'C65'!R30/'C62'!R30*100</f>
        <v>36.040609137055839</v>
      </c>
      <c r="S30" s="99">
        <f>+'C65'!S30/'C62'!S30*100</f>
        <v>44.5</v>
      </c>
      <c r="T30" s="99">
        <f>+'C65'!T30/'C62'!T30*100</f>
        <v>27.319587628865978</v>
      </c>
      <c r="U30" s="99"/>
      <c r="V30" s="99">
        <f>+'C65'!V30/'C62'!V30*100</f>
        <v>24.028268551236749</v>
      </c>
      <c r="W30" s="99">
        <f>+'C65'!W30/'C62'!W30*100</f>
        <v>29.220779220779221</v>
      </c>
      <c r="X30" s="99">
        <f>+'C65'!X30/'C62'!X30*100</f>
        <v>17.829457364341085</v>
      </c>
      <c r="Y30" s="99"/>
      <c r="Z30" s="99">
        <f>+'C65'!Z30/'C62'!Z30*100</f>
        <v>7.6045627376425857</v>
      </c>
      <c r="AA30" s="99">
        <f>+'C65'!AA30/'C62'!AA30*100</f>
        <v>13.571428571428571</v>
      </c>
      <c r="AB30" s="99">
        <f>+'C65'!AB30/'C62'!AB30*100</f>
        <v>0.81300813008130091</v>
      </c>
    </row>
    <row r="31" spans="1:28" ht="15.95" customHeight="1" x14ac:dyDescent="0.25">
      <c r="A31" s="53" t="s">
        <v>67</v>
      </c>
      <c r="B31" s="99">
        <f>+'C65'!B31/'C62'!B31*100</f>
        <v>18.727490996398561</v>
      </c>
      <c r="C31" s="99">
        <f>+'C65'!C31/'C62'!C31*100</f>
        <v>22.033898305084744</v>
      </c>
      <c r="D31" s="99">
        <f>+'C65'!D31/'C62'!D31*100</f>
        <v>15.476190476190476</v>
      </c>
      <c r="E31" s="99"/>
      <c r="F31" s="99">
        <f>+'C65'!F31/'C62'!F31*100</f>
        <v>24.144144144144146</v>
      </c>
      <c r="G31" s="99">
        <f>+'C65'!G31/'C62'!G31*100</f>
        <v>25.806451612903224</v>
      </c>
      <c r="H31" s="99">
        <f>+'C65'!H31/'C62'!H31*100</f>
        <v>22.463768115942027</v>
      </c>
      <c r="I31" s="99"/>
      <c r="J31" s="99">
        <f>+'C65'!J31/'C62'!J31*100</f>
        <v>24.266144814090019</v>
      </c>
      <c r="K31" s="99">
        <f>+'C65'!K31/'C62'!K31*100</f>
        <v>29.388560157790927</v>
      </c>
      <c r="L31" s="99">
        <f>+'C65'!L31/'C62'!L31*100</f>
        <v>19.223300970873787</v>
      </c>
      <c r="M31" s="99"/>
      <c r="N31" s="99">
        <f>+'C65'!N31/'C62'!N31*100</f>
        <v>12.407991587802314</v>
      </c>
      <c r="O31" s="99">
        <f>+'C65'!O31/'C62'!O31*100</f>
        <v>14.569536423841059</v>
      </c>
      <c r="P31" s="99">
        <f>+'C65'!P31/'C62'!P31*100</f>
        <v>10.441767068273093</v>
      </c>
      <c r="Q31" s="99"/>
      <c r="R31" s="99">
        <f>+'C65'!R31/'C62'!R31*100</f>
        <v>19.047619047619047</v>
      </c>
      <c r="S31" s="99">
        <f>+'C65'!S31/'C62'!S31*100</f>
        <v>21.445783132530121</v>
      </c>
      <c r="T31" s="99">
        <f>+'C65'!T31/'C62'!T31*100</f>
        <v>16.449086161879894</v>
      </c>
      <c r="U31" s="99"/>
      <c r="V31" s="99">
        <f>+'C65'!V31/'C62'!V31*100</f>
        <v>21.113243761996163</v>
      </c>
      <c r="W31" s="99">
        <f>+'C65'!W31/'C62'!W31*100</f>
        <v>25.882352941176475</v>
      </c>
      <c r="X31" s="99">
        <f>+'C65'!X31/'C62'!X31*100</f>
        <v>16.541353383458645</v>
      </c>
      <c r="Y31" s="99"/>
      <c r="Z31" s="99">
        <f>+'C65'!Z31/'C62'!Z31*100</f>
        <v>6.7114093959731544</v>
      </c>
      <c r="AA31" s="99">
        <f>+'C65'!AA31/'C62'!AA31*100</f>
        <v>11.03448275862069</v>
      </c>
      <c r="AB31" s="99">
        <f>+'C65'!AB31/'C62'!AB31*100</f>
        <v>2.6143790849673203</v>
      </c>
    </row>
    <row r="32" spans="1:28" ht="15.95" customHeight="1" x14ac:dyDescent="0.25">
      <c r="A32" s="53" t="s">
        <v>68</v>
      </c>
      <c r="B32" s="99">
        <f>+'C65'!B32/'C62'!B32*100</f>
        <v>9.3442622950819683</v>
      </c>
      <c r="C32" s="99">
        <f>+'C65'!C32/'C62'!C32*100</f>
        <v>10.594546267322306</v>
      </c>
      <c r="D32" s="99">
        <f>+'C65'!D32/'C62'!D32*100</f>
        <v>7.9685194294146582</v>
      </c>
      <c r="E32" s="99"/>
      <c r="F32" s="99">
        <f>+'C65'!F32/'C62'!F32*100</f>
        <v>14.255765199161424</v>
      </c>
      <c r="G32" s="99">
        <f>+'C65'!G32/'C62'!G32*100</f>
        <v>17.021276595744681</v>
      </c>
      <c r="H32" s="99">
        <f>+'C65'!H32/'C62'!H32*100</f>
        <v>10.983981693363845</v>
      </c>
      <c r="I32" s="99"/>
      <c r="J32" s="99">
        <f>+'C65'!J32/'C62'!J32*100</f>
        <v>10.531803962460897</v>
      </c>
      <c r="K32" s="99">
        <f>+'C65'!K32/'C62'!K32*100</f>
        <v>10.887096774193548</v>
      </c>
      <c r="L32" s="99">
        <f>+'C65'!L32/'C62'!L32*100</f>
        <v>10.151187904967603</v>
      </c>
      <c r="M32" s="99"/>
      <c r="N32" s="99">
        <f>+'C65'!N32/'C62'!N32*100</f>
        <v>5.4254007398273734</v>
      </c>
      <c r="O32" s="99">
        <f>+'C65'!O32/'C62'!O32*100</f>
        <v>5.225653206650831</v>
      </c>
      <c r="P32" s="99">
        <f>+'C65'!P32/'C62'!P32*100</f>
        <v>5.6410256410256414</v>
      </c>
      <c r="Q32" s="99"/>
      <c r="R32" s="99">
        <f>+'C65'!R32/'C62'!R32*100</f>
        <v>9.1047040971168425</v>
      </c>
      <c r="S32" s="99">
        <f>+'C65'!S32/'C62'!S32*100</f>
        <v>10.149253731343283</v>
      </c>
      <c r="T32" s="99">
        <f>+'C65'!T32/'C62'!T32*100</f>
        <v>8.0246913580246915</v>
      </c>
      <c r="U32" s="99"/>
      <c r="V32" s="99">
        <f>+'C65'!V32/'C62'!V32*100</f>
        <v>12.06140350877193</v>
      </c>
      <c r="W32" s="99">
        <f>+'C65'!W32/'C62'!W32*100</f>
        <v>14.634146341463413</v>
      </c>
      <c r="X32" s="99">
        <f>+'C65'!X32/'C62'!X32*100</f>
        <v>9.0476190476190474</v>
      </c>
      <c r="Y32" s="99"/>
      <c r="Z32" s="99">
        <f>+'C65'!Z32/'C62'!Z32*100</f>
        <v>0.6960556844547563</v>
      </c>
      <c r="AA32" s="99">
        <f>+'C65'!AA32/'C62'!AA32*100</f>
        <v>1.3513513513513513</v>
      </c>
      <c r="AB32" s="99">
        <f>+'C65'!AB32/'C62'!AB32*100</f>
        <v>0</v>
      </c>
    </row>
    <row r="33" spans="1:28" ht="15.95" customHeight="1" x14ac:dyDescent="0.25">
      <c r="A33" s="53" t="s">
        <v>479</v>
      </c>
      <c r="B33" s="99">
        <f>+'C65'!B33/'C62'!B33*100</f>
        <v>8.7115666178623723</v>
      </c>
      <c r="C33" s="99">
        <f>+'C65'!C33/'C62'!C33*100</f>
        <v>9.67741935483871</v>
      </c>
      <c r="D33" s="99">
        <f>+'C65'!D33/'C62'!D33*100</f>
        <v>7.7485380116959064</v>
      </c>
      <c r="E33" s="99"/>
      <c r="F33" s="99">
        <f>+'C65'!F33/'C62'!F33*100</f>
        <v>8.2733812949640289</v>
      </c>
      <c r="G33" s="99">
        <f>+'C65'!G33/'C62'!G33*100</f>
        <v>7.2580645161290329</v>
      </c>
      <c r="H33" s="99">
        <f>+'C65'!H33/'C62'!H33*100</f>
        <v>9.0909090909090917</v>
      </c>
      <c r="I33" s="99"/>
      <c r="J33" s="99">
        <f>+'C65'!J33/'C62'!J33*100</f>
        <v>8.0882352941176467</v>
      </c>
      <c r="K33" s="99">
        <f>+'C65'!K33/'C62'!K33*100</f>
        <v>10.071942446043165</v>
      </c>
      <c r="L33" s="99">
        <f>+'C65'!L33/'C62'!L33*100</f>
        <v>6.0150375939849621</v>
      </c>
      <c r="M33" s="99"/>
      <c r="N33" s="99">
        <f>+'C65'!N33/'C62'!N33*100</f>
        <v>7.0539419087136928</v>
      </c>
      <c r="O33" s="99">
        <f>+'C65'!O33/'C62'!O33*100</f>
        <v>8.3333333333333321</v>
      </c>
      <c r="P33" s="99">
        <f>+'C65'!P33/'C62'!P33*100</f>
        <v>5.785123966942149</v>
      </c>
      <c r="Q33" s="99"/>
      <c r="R33" s="99">
        <f>+'C65'!R33/'C62'!R33*100</f>
        <v>10.638297872340425</v>
      </c>
      <c r="S33" s="99">
        <f>+'C65'!S33/'C62'!S33*100</f>
        <v>11.38211382113821</v>
      </c>
      <c r="T33" s="99">
        <f>+'C65'!T33/'C62'!T33*100</f>
        <v>9.8214285714285712</v>
      </c>
      <c r="U33" s="99"/>
      <c r="V33" s="99">
        <f>+'C65'!V33/'C62'!V33*100</f>
        <v>10.843373493975903</v>
      </c>
      <c r="W33" s="99">
        <f>+'C65'!W33/'C62'!W33*100</f>
        <v>11.627906976744185</v>
      </c>
      <c r="X33" s="99">
        <f>+'C65'!X33/'C62'!X33*100</f>
        <v>10</v>
      </c>
      <c r="Y33" s="99"/>
      <c r="Z33" s="99">
        <f>+'C65'!Z33/'C62'!Z33*100</f>
        <v>8.0459770114942533</v>
      </c>
      <c r="AA33" s="99">
        <f>+'C65'!AA33/'C62'!AA33*100</f>
        <v>10</v>
      </c>
      <c r="AB33" s="99">
        <f>+'C65'!AB33/'C62'!AB33*100</f>
        <v>5.9523809523809517</v>
      </c>
    </row>
    <row r="34" spans="1:28" ht="15.95" customHeight="1" x14ac:dyDescent="0.25">
      <c r="A34" s="53" t="s">
        <v>69</v>
      </c>
      <c r="B34" s="99">
        <f>+'C65'!B34/'C62'!B34*100</f>
        <v>26.705653021442494</v>
      </c>
      <c r="C34" s="99">
        <f>+'C65'!C34/'C62'!C34*100</f>
        <v>30.666666666666664</v>
      </c>
      <c r="D34" s="99">
        <f>+'C65'!D34/'C62'!D34*100</f>
        <v>22.128851540616246</v>
      </c>
      <c r="E34" s="99"/>
      <c r="F34" s="99">
        <f>+'C65'!F34/'C62'!F34*100</f>
        <v>35.256410256410255</v>
      </c>
      <c r="G34" s="99">
        <f>+'C65'!G34/'C62'!G34*100</f>
        <v>38.364779874213838</v>
      </c>
      <c r="H34" s="99">
        <f>+'C65'!H34/'C62'!H34*100</f>
        <v>32.026143790849673</v>
      </c>
      <c r="I34" s="99"/>
      <c r="J34" s="99">
        <f>+'C65'!J34/'C62'!J34*100</f>
        <v>26.149425287356319</v>
      </c>
      <c r="K34" s="99">
        <f>+'C65'!K34/'C62'!K34*100</f>
        <v>28.787878787878789</v>
      </c>
      <c r="L34" s="99">
        <f>+'C65'!L34/'C62'!L34*100</f>
        <v>22.666666666666664</v>
      </c>
      <c r="M34" s="99"/>
      <c r="N34" s="99">
        <f>+'C65'!N34/'C62'!N34*100</f>
        <v>25.092250922509223</v>
      </c>
      <c r="O34" s="99">
        <f>+'C65'!O34/'C62'!O34*100</f>
        <v>29.710144927536231</v>
      </c>
      <c r="P34" s="99">
        <f>+'C65'!P34/'C62'!P34*100</f>
        <v>20.300751879699249</v>
      </c>
      <c r="Q34" s="99"/>
      <c r="R34" s="99">
        <f>+'C65'!R34/'C62'!R34*100</f>
        <v>26.315789473684209</v>
      </c>
      <c r="S34" s="99">
        <f>+'C65'!S34/'C62'!S34*100</f>
        <v>29.375</v>
      </c>
      <c r="T34" s="99">
        <f>+'C65'!T34/'C62'!T34*100</f>
        <v>21.69811320754717</v>
      </c>
      <c r="U34" s="99"/>
      <c r="V34" s="99">
        <f>+'C65'!V34/'C62'!V34*100</f>
        <v>32.352941176470587</v>
      </c>
      <c r="W34" s="99">
        <f>+'C65'!W34/'C62'!W34*100</f>
        <v>42.056074766355138</v>
      </c>
      <c r="X34" s="99">
        <f>+'C65'!X34/'C62'!X34*100</f>
        <v>21.649484536082475</v>
      </c>
      <c r="Y34" s="99"/>
      <c r="Z34" s="99">
        <f>+'C65'!Z34/'C62'!Z34*100</f>
        <v>4.3478260869565215</v>
      </c>
      <c r="AA34" s="99">
        <f>+'C65'!AA34/'C62'!AA34*100</f>
        <v>3.1746031746031744</v>
      </c>
      <c r="AB34" s="99">
        <f>+'C65'!AB34/'C62'!AB34*100</f>
        <v>5.3333333333333339</v>
      </c>
    </row>
    <row r="35" spans="1:28" ht="15.95" customHeight="1" x14ac:dyDescent="0.25">
      <c r="A35" s="53" t="s">
        <v>70</v>
      </c>
      <c r="B35" s="99">
        <f>+'C65'!B35/'C62'!B35*100</f>
        <v>19.963521804012601</v>
      </c>
      <c r="C35" s="99">
        <f>+'C65'!C35/'C62'!C35*100</f>
        <v>23.559150657229523</v>
      </c>
      <c r="D35" s="99">
        <f>+'C65'!D35/'C62'!D35*100</f>
        <v>16.481723237597912</v>
      </c>
      <c r="E35" s="99"/>
      <c r="F35" s="99">
        <f>+'C65'!F35/'C62'!F35*100</f>
        <v>21.546052631578945</v>
      </c>
      <c r="G35" s="99">
        <f>+'C65'!G35/'C62'!G35*100</f>
        <v>21.990369181380416</v>
      </c>
      <c r="H35" s="99">
        <f>+'C65'!H35/'C62'!H35*100</f>
        <v>21.079258010118043</v>
      </c>
      <c r="I35" s="99"/>
      <c r="J35" s="99">
        <f>+'C65'!J35/'C62'!J35*100</f>
        <v>26.540284360189574</v>
      </c>
      <c r="K35" s="99">
        <f>+'C65'!K35/'C62'!K35*100</f>
        <v>30.660377358490564</v>
      </c>
      <c r="L35" s="99">
        <f>+'C65'!L35/'C62'!L35*100</f>
        <v>22.380952380952383</v>
      </c>
      <c r="M35" s="99"/>
      <c r="N35" s="99">
        <f>+'C65'!N35/'C62'!N35*100</f>
        <v>22.320637732506643</v>
      </c>
      <c r="O35" s="99">
        <f>+'C65'!O35/'C62'!O35*100</f>
        <v>31.078610603290674</v>
      </c>
      <c r="P35" s="99">
        <f>+'C65'!P35/'C62'!P35*100</f>
        <v>14.0893470790378</v>
      </c>
      <c r="Q35" s="99"/>
      <c r="R35" s="99">
        <f>+'C65'!R35/'C62'!R35*100</f>
        <v>16.012084592145015</v>
      </c>
      <c r="S35" s="99">
        <f>+'C65'!S35/'C62'!S35*100</f>
        <v>17.16101694915254</v>
      </c>
      <c r="T35" s="99">
        <f>+'C65'!T35/'C62'!T35*100</f>
        <v>14.971209213051823</v>
      </c>
      <c r="U35" s="99"/>
      <c r="V35" s="99">
        <f>+'C65'!V35/'C62'!V35*100</f>
        <v>18.22429906542056</v>
      </c>
      <c r="W35" s="99">
        <f>+'C65'!W35/'C62'!W35*100</f>
        <v>23.058252427184467</v>
      </c>
      <c r="X35" s="99">
        <f>+'C65'!X35/'C62'!X35*100</f>
        <v>13.738738738738739</v>
      </c>
      <c r="Y35" s="99"/>
      <c r="Z35" s="99">
        <f>+'C65'!Z35/'C62'!Z35*100</f>
        <v>6.8301225919439572</v>
      </c>
      <c r="AA35" s="99">
        <f>+'C65'!AA35/'C62'!AA35*100</f>
        <v>7.5812274368231041</v>
      </c>
      <c r="AB35" s="99">
        <f>+'C65'!AB35/'C62'!AB35*100</f>
        <v>6.1224489795918364</v>
      </c>
    </row>
    <row r="36" spans="1:28" ht="15.95" customHeight="1" x14ac:dyDescent="0.25">
      <c r="A36" s="53" t="s">
        <v>71</v>
      </c>
      <c r="B36" s="99">
        <f>+'C65'!B36/'C62'!B36*100</f>
        <v>33.244147157190632</v>
      </c>
      <c r="C36" s="99">
        <f>+'C65'!C36/'C62'!C36*100</f>
        <v>37.761925991975033</v>
      </c>
      <c r="D36" s="99">
        <f>+'C65'!D36/'C62'!D36*100</f>
        <v>28.724353256021413</v>
      </c>
      <c r="E36" s="99"/>
      <c r="F36" s="99">
        <f>+'C65'!F36/'C62'!F36*100</f>
        <v>47.409040793825802</v>
      </c>
      <c r="G36" s="99">
        <f>+'C65'!G36/'C62'!G36*100</f>
        <v>53.061224489795919</v>
      </c>
      <c r="H36" s="99">
        <f>+'C65'!H36/'C62'!H36*100</f>
        <v>42.06008583690987</v>
      </c>
      <c r="I36" s="99"/>
      <c r="J36" s="99">
        <f>+'C65'!J36/'C62'!J36*100</f>
        <v>43.96551724137931</v>
      </c>
      <c r="K36" s="99">
        <f>+'C65'!K36/'C62'!K36*100</f>
        <v>49.690721649484537</v>
      </c>
      <c r="L36" s="99">
        <f>+'C65'!L36/'C62'!L36*100</f>
        <v>37.697516930022573</v>
      </c>
      <c r="M36" s="99"/>
      <c r="N36" s="99">
        <f>+'C65'!N36/'C62'!N36*100</f>
        <v>28.74845105328377</v>
      </c>
      <c r="O36" s="99">
        <f>+'C65'!O36/'C62'!O36*100</f>
        <v>34.634146341463413</v>
      </c>
      <c r="P36" s="99">
        <f>+'C65'!P36/'C62'!P36*100</f>
        <v>22.670025188916874</v>
      </c>
      <c r="Q36" s="99"/>
      <c r="R36" s="99">
        <f>+'C65'!R36/'C62'!R36*100</f>
        <v>36.284470246734394</v>
      </c>
      <c r="S36" s="99">
        <f>+'C65'!S36/'C62'!S36*100</f>
        <v>39.274924471299094</v>
      </c>
      <c r="T36" s="99">
        <f>+'C65'!T36/'C62'!T36*100</f>
        <v>33.519553072625698</v>
      </c>
      <c r="U36" s="99"/>
      <c r="V36" s="99">
        <f>+'C65'!V36/'C62'!V36*100</f>
        <v>26.166666666666664</v>
      </c>
      <c r="W36" s="99">
        <f>+'C65'!W36/'C62'!W36*100</f>
        <v>31.208053691275168</v>
      </c>
      <c r="X36" s="99">
        <f>+'C65'!X36/'C62'!X36*100</f>
        <v>21.192052980132452</v>
      </c>
      <c r="Y36" s="99"/>
      <c r="Z36" s="99">
        <f>+'C65'!Z36/'C62'!Z36*100</f>
        <v>2.5270758122743682</v>
      </c>
      <c r="AA36" s="99">
        <f>+'C65'!AA36/'C62'!AA36*100</f>
        <v>2.5179856115107913</v>
      </c>
      <c r="AB36" s="99">
        <f>+'C65'!AB36/'C62'!AB36*100</f>
        <v>2.5362318840579712</v>
      </c>
    </row>
    <row r="37" spans="1:28" ht="15.95" customHeight="1" thickBot="1" x14ac:dyDescent="0.3">
      <c r="A37" s="49" t="s">
        <v>72</v>
      </c>
      <c r="B37" s="99">
        <f>+'C65'!B37/'C62'!B37*100</f>
        <v>6.0653188180404358</v>
      </c>
      <c r="C37" s="99">
        <f>+'C65'!C37/'C62'!C37*100</f>
        <v>9.4720496894409933</v>
      </c>
      <c r="D37" s="99">
        <f>+'C65'!D37/'C62'!D37*100</f>
        <v>2.64797507788162</v>
      </c>
      <c r="E37" s="99"/>
      <c r="F37" s="99">
        <f>+'C65'!F37/'C62'!F37*100</f>
        <v>15.884476534296029</v>
      </c>
      <c r="G37" s="99">
        <f>+'C65'!G37/'C62'!G37*100</f>
        <v>22.388059701492537</v>
      </c>
      <c r="H37" s="99">
        <f>+'C65'!H37/'C62'!H37*100</f>
        <v>9.79020979020979</v>
      </c>
      <c r="I37" s="99"/>
      <c r="J37" s="99">
        <f>+'C65'!J37/'C62'!J37*100</f>
        <v>8.8652482269503547</v>
      </c>
      <c r="K37" s="99">
        <f>+'C65'!K37/'C62'!K37*100</f>
        <v>16.551724137931036</v>
      </c>
      <c r="L37" s="99">
        <f>+'C65'!L37/'C62'!L37*100</f>
        <v>0.72992700729927007</v>
      </c>
      <c r="M37" s="99"/>
      <c r="N37" s="99">
        <f>+'C65'!N37/'C62'!N37*100</f>
        <v>0</v>
      </c>
      <c r="O37" s="99">
        <f>+'C65'!O37/'C62'!O37*100</f>
        <v>0</v>
      </c>
      <c r="P37" s="99">
        <f>+'C65'!P37/'C62'!P37*100</f>
        <v>0</v>
      </c>
      <c r="Q37" s="99"/>
      <c r="R37" s="99">
        <f>+'C65'!R37/'C62'!R37*100</f>
        <v>1.8779342723004695</v>
      </c>
      <c r="S37" s="99">
        <f>+'C65'!S37/'C62'!S37*100</f>
        <v>2.912621359223301</v>
      </c>
      <c r="T37" s="99">
        <f>+'C65'!T37/'C62'!T37*100</f>
        <v>0.90909090909090906</v>
      </c>
      <c r="U37" s="99"/>
      <c r="V37" s="99">
        <f>+'C65'!V37/'C62'!V37*100</f>
        <v>3.5971223021582732</v>
      </c>
      <c r="W37" s="99">
        <f>+'C65'!W37/'C62'!W37*100</f>
        <v>5.8823529411764701</v>
      </c>
      <c r="X37" s="99">
        <f>+'C65'!X37/'C62'!X37*100</f>
        <v>1.4084507042253522</v>
      </c>
      <c r="Y37" s="99"/>
      <c r="Z37" s="99">
        <f>+'C65'!Z37/'C62'!Z37*100</f>
        <v>0</v>
      </c>
      <c r="AA37" s="99">
        <f>+'C65'!AA37/'C62'!AA37*100</f>
        <v>0</v>
      </c>
      <c r="AB37" s="99">
        <f>+'C65'!AB37/'C62'!AB37*100</f>
        <v>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 t="s">
        <v>566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6">
    <mergeCell ref="A1:AB1"/>
    <mergeCell ref="A39:AB39"/>
    <mergeCell ref="A38:AB38"/>
    <mergeCell ref="A7:A8"/>
    <mergeCell ref="B7:D7"/>
    <mergeCell ref="F7:H7"/>
    <mergeCell ref="J7:L7"/>
    <mergeCell ref="AC2:AD3"/>
    <mergeCell ref="N7:P7"/>
    <mergeCell ref="R7:T7"/>
    <mergeCell ref="V7:X7"/>
    <mergeCell ref="Z7:AB7"/>
    <mergeCell ref="A4:AB4"/>
    <mergeCell ref="A5:AB5"/>
    <mergeCell ref="A2:AB2"/>
    <mergeCell ref="A3:AB3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activeCell="AC20" sqref="AC20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9" spans="1:10" ht="15" customHeight="1" x14ac:dyDescent="0.25">
      <c r="A9" s="245" t="s">
        <v>482</v>
      </c>
      <c r="B9" s="245"/>
      <c r="C9" s="245"/>
      <c r="D9" s="245"/>
      <c r="E9" s="245"/>
      <c r="F9" s="245"/>
      <c r="G9" s="245"/>
      <c r="H9" s="245"/>
    </row>
    <row r="10" spans="1:10" x14ac:dyDescent="0.25">
      <c r="A10" s="245"/>
      <c r="B10" s="245"/>
      <c r="C10" s="245"/>
      <c r="D10" s="245"/>
      <c r="E10" s="245"/>
      <c r="F10" s="245"/>
      <c r="G10" s="245"/>
      <c r="H10" s="245"/>
    </row>
    <row r="11" spans="1:10" ht="15" customHeight="1" x14ac:dyDescent="0.25">
      <c r="A11" s="245"/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9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7"/>
  <sheetViews>
    <sheetView showGridLines="0" zoomScale="90" zoomScaleNormal="90" zoomScaleSheetLayoutView="50" workbookViewId="0">
      <selection activeCell="Y5" sqref="Y1:AB1048576"/>
    </sheetView>
  </sheetViews>
  <sheetFormatPr baseColWidth="10" defaultRowHeight="15" customHeight="1" x14ac:dyDescent="0.25"/>
  <cols>
    <col min="1" max="1" width="17.7109375" style="53" customWidth="1"/>
    <col min="2" max="4" width="8.5703125" style="53" bestFit="1" customWidth="1"/>
    <col min="5" max="5" width="1.7109375" style="53" customWidth="1"/>
    <col min="6" max="8" width="7.5703125" style="53" customWidth="1"/>
    <col min="9" max="9" width="1.7109375" style="53" customWidth="1"/>
    <col min="10" max="12" width="7.5703125" style="53" customWidth="1"/>
    <col min="13" max="13" width="1.7109375" style="53" customWidth="1"/>
    <col min="14" max="16" width="7.5703125" style="53" customWidth="1"/>
    <col min="17" max="17" width="1.7109375" style="53" customWidth="1"/>
    <col min="18" max="20" width="7.5703125" style="53" customWidth="1"/>
    <col min="21" max="21" width="1.7109375" style="53" customWidth="1"/>
    <col min="22" max="24" width="7.5703125" style="53" customWidth="1"/>
    <col min="25" max="25" width="1.7109375" style="53" hidden="1" customWidth="1"/>
    <col min="26" max="28" width="7.5703125" style="53" hidden="1" customWidth="1"/>
    <col min="29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2" s="81" customFormat="1" ht="15" customHeight="1" x14ac:dyDescent="0.25">
      <c r="A1" s="261" t="s">
        <v>237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53"/>
      <c r="AD1" s="53"/>
      <c r="AE1" s="30"/>
    </row>
    <row r="2" spans="1:32" s="81" customFormat="1" ht="15" customHeight="1" x14ac:dyDescent="0.25">
      <c r="A2" s="260" t="s">
        <v>110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77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77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59"/>
      <c r="B8" s="148"/>
      <c r="C8" s="148"/>
      <c r="D8" s="148"/>
      <c r="E8" s="50"/>
      <c r="F8" s="148"/>
      <c r="G8" s="148"/>
      <c r="H8" s="148"/>
      <c r="I8" s="50"/>
      <c r="J8" s="148"/>
      <c r="K8" s="148"/>
      <c r="L8" s="148"/>
      <c r="M8" s="50"/>
      <c r="N8" s="148"/>
      <c r="O8" s="148"/>
      <c r="P8" s="148"/>
      <c r="Q8" s="50"/>
      <c r="R8" s="148"/>
      <c r="S8" s="148"/>
      <c r="T8" s="148"/>
      <c r="U8" s="50"/>
      <c r="V8" s="148"/>
      <c r="W8" s="148"/>
      <c r="X8" s="148"/>
      <c r="Y8" s="50"/>
      <c r="Z8" s="148"/>
      <c r="AA8" s="148"/>
      <c r="AB8" s="148"/>
    </row>
    <row r="9" spans="1:32" ht="15" customHeight="1" x14ac:dyDescent="0.25">
      <c r="A9" s="60" t="s">
        <v>8</v>
      </c>
      <c r="B9" s="120">
        <f>+B15+B21</f>
        <v>36332</v>
      </c>
      <c r="C9" s="120">
        <f t="shared" ref="B9:D12" si="0">+C15+C21</f>
        <v>16207</v>
      </c>
      <c r="D9" s="120">
        <f t="shared" si="0"/>
        <v>20125</v>
      </c>
      <c r="E9" s="120"/>
      <c r="F9" s="120">
        <f t="shared" ref="F9:H12" si="1">+F15+F21</f>
        <v>4503</v>
      </c>
      <c r="G9" s="120">
        <f t="shared" si="1"/>
        <v>2005</v>
      </c>
      <c r="H9" s="120">
        <f t="shared" si="1"/>
        <v>2498</v>
      </c>
      <c r="I9" s="120"/>
      <c r="J9" s="120">
        <f t="shared" ref="J9:L12" si="2">+J15+J21</f>
        <v>5665</v>
      </c>
      <c r="K9" s="120">
        <f t="shared" si="2"/>
        <v>2567</v>
      </c>
      <c r="L9" s="120">
        <f t="shared" si="2"/>
        <v>3098</v>
      </c>
      <c r="M9" s="120"/>
      <c r="N9" s="120">
        <f t="shared" ref="N9:P12" si="3">+N15+N21</f>
        <v>6710</v>
      </c>
      <c r="O9" s="120">
        <f t="shared" si="3"/>
        <v>3085</v>
      </c>
      <c r="P9" s="120">
        <f t="shared" si="3"/>
        <v>3625</v>
      </c>
      <c r="Q9" s="120"/>
      <c r="R9" s="120">
        <f t="shared" ref="R9:T12" si="4">+R15+R21</f>
        <v>9816</v>
      </c>
      <c r="S9" s="120">
        <f t="shared" si="4"/>
        <v>4385</v>
      </c>
      <c r="T9" s="120">
        <f t="shared" si="4"/>
        <v>5431</v>
      </c>
      <c r="U9" s="120"/>
      <c r="V9" s="120">
        <f t="shared" ref="V9:X12" si="5">+V15+V21</f>
        <v>9638</v>
      </c>
      <c r="W9" s="120">
        <f t="shared" si="5"/>
        <v>4165</v>
      </c>
      <c r="X9" s="120">
        <f t="shared" si="5"/>
        <v>5473</v>
      </c>
      <c r="Y9" s="120"/>
      <c r="Z9" s="120">
        <f t="shared" ref="Z9:AB11" si="6">+Z15+Z21</f>
        <v>0</v>
      </c>
      <c r="AA9" s="120">
        <f t="shared" si="6"/>
        <v>0</v>
      </c>
      <c r="AB9" s="120">
        <f t="shared" si="6"/>
        <v>0</v>
      </c>
    </row>
    <row r="10" spans="1:32" ht="15" customHeight="1" x14ac:dyDescent="0.25">
      <c r="A10" s="68" t="s">
        <v>41</v>
      </c>
      <c r="B10" s="121">
        <f t="shared" si="0"/>
        <v>36269</v>
      </c>
      <c r="C10" s="121">
        <f t="shared" si="0"/>
        <v>16165</v>
      </c>
      <c r="D10" s="121">
        <f t="shared" si="0"/>
        <v>20104</v>
      </c>
      <c r="E10" s="121"/>
      <c r="F10" s="121">
        <f t="shared" si="1"/>
        <v>4499</v>
      </c>
      <c r="G10" s="121">
        <f t="shared" si="1"/>
        <v>2002</v>
      </c>
      <c r="H10" s="121">
        <f t="shared" si="1"/>
        <v>2497</v>
      </c>
      <c r="I10" s="121"/>
      <c r="J10" s="121">
        <f t="shared" si="2"/>
        <v>5652</v>
      </c>
      <c r="K10" s="121">
        <f t="shared" si="2"/>
        <v>2556</v>
      </c>
      <c r="L10" s="121">
        <f t="shared" si="2"/>
        <v>3096</v>
      </c>
      <c r="M10" s="121"/>
      <c r="N10" s="121">
        <f t="shared" si="3"/>
        <v>6698</v>
      </c>
      <c r="O10" s="121">
        <f t="shared" si="3"/>
        <v>3077</v>
      </c>
      <c r="P10" s="121">
        <f t="shared" si="3"/>
        <v>3621</v>
      </c>
      <c r="Q10" s="121"/>
      <c r="R10" s="121">
        <f t="shared" si="4"/>
        <v>9801</v>
      </c>
      <c r="S10" s="121">
        <f t="shared" si="4"/>
        <v>4376</v>
      </c>
      <c r="T10" s="121">
        <f t="shared" si="4"/>
        <v>5425</v>
      </c>
      <c r="U10" s="121"/>
      <c r="V10" s="121">
        <f t="shared" si="5"/>
        <v>9619</v>
      </c>
      <c r="W10" s="121">
        <f t="shared" si="5"/>
        <v>4154</v>
      </c>
      <c r="X10" s="121">
        <f t="shared" si="5"/>
        <v>5465</v>
      </c>
      <c r="Y10" s="121"/>
      <c r="Z10" s="121">
        <f t="shared" si="6"/>
        <v>0</v>
      </c>
      <c r="AA10" s="121">
        <f t="shared" si="6"/>
        <v>0</v>
      </c>
      <c r="AB10" s="121">
        <f t="shared" si="6"/>
        <v>0</v>
      </c>
    </row>
    <row r="11" spans="1:32" ht="15" customHeight="1" x14ac:dyDescent="0.25">
      <c r="A11" s="68" t="s">
        <v>42</v>
      </c>
      <c r="B11" s="37">
        <f t="shared" si="0"/>
        <v>63</v>
      </c>
      <c r="C11" s="37">
        <f t="shared" si="0"/>
        <v>42</v>
      </c>
      <c r="D11" s="37">
        <f t="shared" si="0"/>
        <v>21</v>
      </c>
      <c r="E11" s="37"/>
      <c r="F11" s="37">
        <f t="shared" si="1"/>
        <v>4</v>
      </c>
      <c r="G11" s="37">
        <f t="shared" si="1"/>
        <v>3</v>
      </c>
      <c r="H11" s="37">
        <f t="shared" si="1"/>
        <v>1</v>
      </c>
      <c r="I11" s="37"/>
      <c r="J11" s="37">
        <f t="shared" si="2"/>
        <v>13</v>
      </c>
      <c r="K11" s="37">
        <f t="shared" si="2"/>
        <v>11</v>
      </c>
      <c r="L11" s="37">
        <f t="shared" si="2"/>
        <v>2</v>
      </c>
      <c r="M11" s="37"/>
      <c r="N11" s="37">
        <f t="shared" si="3"/>
        <v>12</v>
      </c>
      <c r="O11" s="37">
        <f t="shared" si="3"/>
        <v>8</v>
      </c>
      <c r="P11" s="37">
        <f t="shared" si="3"/>
        <v>4</v>
      </c>
      <c r="Q11" s="37"/>
      <c r="R11" s="37">
        <f t="shared" si="4"/>
        <v>15</v>
      </c>
      <c r="S11" s="37">
        <f t="shared" si="4"/>
        <v>9</v>
      </c>
      <c r="T11" s="37">
        <f t="shared" si="4"/>
        <v>6</v>
      </c>
      <c r="U11" s="37"/>
      <c r="V11" s="37">
        <f t="shared" si="5"/>
        <v>19</v>
      </c>
      <c r="W11" s="37">
        <f t="shared" si="5"/>
        <v>11</v>
      </c>
      <c r="X11" s="37">
        <f t="shared" si="5"/>
        <v>8</v>
      </c>
      <c r="Y11" s="121"/>
      <c r="Z11" s="121">
        <f t="shared" si="6"/>
        <v>0</v>
      </c>
      <c r="AA11" s="121">
        <f t="shared" si="6"/>
        <v>0</v>
      </c>
      <c r="AB11" s="121">
        <f t="shared" si="6"/>
        <v>0</v>
      </c>
    </row>
    <row r="12" spans="1:32" ht="15" customHeight="1" x14ac:dyDescent="0.25">
      <c r="A12" s="68" t="s">
        <v>194</v>
      </c>
      <c r="B12" s="121">
        <f t="shared" si="0"/>
        <v>0</v>
      </c>
      <c r="C12" s="121">
        <f t="shared" si="0"/>
        <v>0</v>
      </c>
      <c r="D12" s="121">
        <f t="shared" si="0"/>
        <v>0</v>
      </c>
      <c r="E12" s="121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>+Z18</f>
        <v>0</v>
      </c>
      <c r="AA12" s="37">
        <f>+AA18</f>
        <v>0</v>
      </c>
      <c r="AB12" s="37">
        <f>+AB18</f>
        <v>0</v>
      </c>
    </row>
    <row r="13" spans="1:32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32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64"/>
      <c r="AA14" s="64"/>
      <c r="AB14" s="64"/>
    </row>
    <row r="15" spans="1:32" ht="15" customHeight="1" x14ac:dyDescent="0.25">
      <c r="A15" s="67" t="s">
        <v>8</v>
      </c>
      <c r="B15" s="120">
        <f>+B16+B17+B18</f>
        <v>31127</v>
      </c>
      <c r="C15" s="120">
        <f t="shared" ref="C15:D15" si="7">+C16+C17+C18</f>
        <v>13783</v>
      </c>
      <c r="D15" s="120">
        <f t="shared" si="7"/>
        <v>17344</v>
      </c>
      <c r="E15" s="120"/>
      <c r="F15" s="120">
        <f>+F16+F17+F18</f>
        <v>3966</v>
      </c>
      <c r="G15" s="120">
        <f t="shared" ref="G15:H15" si="8">+G16+G17+G18</f>
        <v>1768</v>
      </c>
      <c r="H15" s="120">
        <f t="shared" si="8"/>
        <v>2198</v>
      </c>
      <c r="I15" s="120"/>
      <c r="J15" s="120">
        <f>+J16+J17+J18</f>
        <v>4907</v>
      </c>
      <c r="K15" s="120">
        <f t="shared" ref="K15:L15" si="9">+K16+K17+K18</f>
        <v>2219</v>
      </c>
      <c r="L15" s="120">
        <f t="shared" si="9"/>
        <v>2688</v>
      </c>
      <c r="M15" s="120"/>
      <c r="N15" s="120">
        <f>+N16+N17+N18</f>
        <v>5736</v>
      </c>
      <c r="O15" s="120">
        <f t="shared" ref="O15:P15" si="10">+O16+O17+O18</f>
        <v>2619</v>
      </c>
      <c r="P15" s="120">
        <f t="shared" si="10"/>
        <v>3117</v>
      </c>
      <c r="Q15" s="120"/>
      <c r="R15" s="120">
        <f>+R16+R17+R18</f>
        <v>8375</v>
      </c>
      <c r="S15" s="120">
        <f t="shared" ref="S15:T15" si="11">+S16+S17+S18</f>
        <v>3712</v>
      </c>
      <c r="T15" s="120">
        <f t="shared" si="11"/>
        <v>4663</v>
      </c>
      <c r="U15" s="120"/>
      <c r="V15" s="120">
        <f>+V16+V17+V18</f>
        <v>8143</v>
      </c>
      <c r="W15" s="120">
        <f t="shared" ref="W15:X15" si="12">+W16+W17+W18</f>
        <v>3465</v>
      </c>
      <c r="X15" s="120">
        <f t="shared" si="12"/>
        <v>4678</v>
      </c>
      <c r="Y15" s="120"/>
      <c r="Z15" s="120">
        <v>0</v>
      </c>
      <c r="AA15" s="120">
        <v>0</v>
      </c>
      <c r="AB15" s="120">
        <v>0</v>
      </c>
    </row>
    <row r="16" spans="1:32" ht="15" customHeight="1" x14ac:dyDescent="0.25">
      <c r="A16" s="68" t="s">
        <v>41</v>
      </c>
      <c r="B16" s="121">
        <v>31064</v>
      </c>
      <c r="C16" s="121">
        <v>13741</v>
      </c>
      <c r="D16" s="121">
        <v>17323</v>
      </c>
      <c r="E16" s="121"/>
      <c r="F16" s="121">
        <v>3962</v>
      </c>
      <c r="G16" s="121">
        <v>1765</v>
      </c>
      <c r="H16" s="121">
        <v>2197</v>
      </c>
      <c r="I16" s="121"/>
      <c r="J16" s="121">
        <v>4894</v>
      </c>
      <c r="K16" s="121">
        <v>2208</v>
      </c>
      <c r="L16" s="121">
        <v>2686</v>
      </c>
      <c r="M16" s="121"/>
      <c r="N16" s="121">
        <v>5724</v>
      </c>
      <c r="O16" s="121">
        <v>2611</v>
      </c>
      <c r="P16" s="121">
        <v>3113</v>
      </c>
      <c r="Q16" s="121"/>
      <c r="R16" s="121">
        <v>8360</v>
      </c>
      <c r="S16" s="121">
        <v>3703</v>
      </c>
      <c r="T16" s="121">
        <v>4657</v>
      </c>
      <c r="U16" s="121"/>
      <c r="V16" s="121">
        <v>8124</v>
      </c>
      <c r="W16" s="121">
        <v>3454</v>
      </c>
      <c r="X16" s="121">
        <v>4670</v>
      </c>
      <c r="Y16" s="121"/>
      <c r="Z16" s="121">
        <v>0</v>
      </c>
      <c r="AA16" s="121">
        <v>0</v>
      </c>
      <c r="AB16" s="121">
        <v>0</v>
      </c>
    </row>
    <row r="17" spans="1:28" ht="15" customHeight="1" x14ac:dyDescent="0.25">
      <c r="A17" s="68" t="s">
        <v>42</v>
      </c>
      <c r="B17" s="37">
        <v>63</v>
      </c>
      <c r="C17" s="37">
        <v>42</v>
      </c>
      <c r="D17" s="37">
        <v>21</v>
      </c>
      <c r="E17" s="37"/>
      <c r="F17" s="37">
        <v>4</v>
      </c>
      <c r="G17" s="37">
        <v>3</v>
      </c>
      <c r="H17" s="37">
        <v>1</v>
      </c>
      <c r="I17" s="37"/>
      <c r="J17" s="37">
        <v>13</v>
      </c>
      <c r="K17" s="37">
        <v>11</v>
      </c>
      <c r="L17" s="37">
        <v>2</v>
      </c>
      <c r="M17" s="37"/>
      <c r="N17" s="37">
        <v>12</v>
      </c>
      <c r="O17" s="37">
        <v>8</v>
      </c>
      <c r="P17" s="37">
        <v>4</v>
      </c>
      <c r="Q17" s="37"/>
      <c r="R17" s="37">
        <v>15</v>
      </c>
      <c r="S17" s="37">
        <v>9</v>
      </c>
      <c r="T17" s="37">
        <v>6</v>
      </c>
      <c r="U17" s="37"/>
      <c r="V17" s="37">
        <v>19</v>
      </c>
      <c r="W17" s="37">
        <v>11</v>
      </c>
      <c r="X17" s="37">
        <v>8</v>
      </c>
      <c r="Y17" s="121"/>
      <c r="Z17" s="121">
        <v>0</v>
      </c>
      <c r="AA17" s="121">
        <v>0</v>
      </c>
      <c r="AB17" s="121">
        <v>0</v>
      </c>
    </row>
    <row r="18" spans="1:28" ht="15" customHeight="1" x14ac:dyDescent="0.25">
      <c r="A18" s="68" t="s">
        <v>194</v>
      </c>
      <c r="B18" s="121">
        <v>0</v>
      </c>
      <c r="C18" s="121">
        <v>0</v>
      </c>
      <c r="D18" s="121">
        <v>0</v>
      </c>
      <c r="E18" s="121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0</v>
      </c>
      <c r="S18" s="37">
        <v>0</v>
      </c>
      <c r="T18" s="37">
        <v>0</v>
      </c>
      <c r="U18" s="37"/>
      <c r="V18" s="37">
        <v>0</v>
      </c>
      <c r="W18" s="37">
        <v>0</v>
      </c>
      <c r="X18" s="37">
        <v>0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5" customHeight="1" x14ac:dyDescent="0.25">
      <c r="A21" s="67" t="s">
        <v>8</v>
      </c>
      <c r="B21" s="120">
        <f>+B22+B23+B24</f>
        <v>5205</v>
      </c>
      <c r="C21" s="120">
        <f t="shared" ref="C21:D21" si="13">+C22+C23+C24</f>
        <v>2424</v>
      </c>
      <c r="D21" s="120">
        <f t="shared" si="13"/>
        <v>2781</v>
      </c>
      <c r="E21" s="120"/>
      <c r="F21" s="110">
        <f>+F22+F23+F24</f>
        <v>537</v>
      </c>
      <c r="G21" s="110">
        <f t="shared" ref="G21:H21" si="14">+G22+G23+G24</f>
        <v>237</v>
      </c>
      <c r="H21" s="110">
        <f t="shared" si="14"/>
        <v>300</v>
      </c>
      <c r="I21" s="110"/>
      <c r="J21" s="110">
        <f>+J22+J23+J24</f>
        <v>758</v>
      </c>
      <c r="K21" s="110">
        <f t="shared" ref="K21:L21" si="15">+K22+K23+K24</f>
        <v>348</v>
      </c>
      <c r="L21" s="110">
        <f t="shared" si="15"/>
        <v>410</v>
      </c>
      <c r="M21" s="110"/>
      <c r="N21" s="110">
        <f>+N22+N23+N24</f>
        <v>974</v>
      </c>
      <c r="O21" s="110">
        <f t="shared" ref="O21:P21" si="16">+O22+O23+O24</f>
        <v>466</v>
      </c>
      <c r="P21" s="110">
        <f t="shared" si="16"/>
        <v>508</v>
      </c>
      <c r="Q21" s="120"/>
      <c r="R21" s="120">
        <f>+R22+R23+R24</f>
        <v>1441</v>
      </c>
      <c r="S21" s="110">
        <f t="shared" ref="S21:T21" si="17">+S22+S23+S24</f>
        <v>673</v>
      </c>
      <c r="T21" s="110">
        <f t="shared" si="17"/>
        <v>768</v>
      </c>
      <c r="U21" s="110"/>
      <c r="V21" s="110">
        <f>+V22+V23+V24</f>
        <v>1495</v>
      </c>
      <c r="W21" s="110">
        <f t="shared" ref="W21:X21" si="18">+W22+W23+W24</f>
        <v>700</v>
      </c>
      <c r="X21" s="110">
        <f t="shared" si="18"/>
        <v>795</v>
      </c>
      <c r="Y21" s="120"/>
      <c r="Z21" s="120">
        <v>0</v>
      </c>
      <c r="AA21" s="120">
        <v>0</v>
      </c>
      <c r="AB21" s="120">
        <v>0</v>
      </c>
    </row>
    <row r="22" spans="1:28" ht="15" customHeight="1" x14ac:dyDescent="0.25">
      <c r="A22" s="68" t="s">
        <v>41</v>
      </c>
      <c r="B22" s="121">
        <v>5205</v>
      </c>
      <c r="C22" s="121">
        <v>2424</v>
      </c>
      <c r="D22" s="121">
        <v>2781</v>
      </c>
      <c r="E22" s="121"/>
      <c r="F22" s="37">
        <v>537</v>
      </c>
      <c r="G22" s="37">
        <v>237</v>
      </c>
      <c r="H22" s="37">
        <v>300</v>
      </c>
      <c r="I22" s="37"/>
      <c r="J22" s="37">
        <v>758</v>
      </c>
      <c r="K22" s="37">
        <v>348</v>
      </c>
      <c r="L22" s="37">
        <v>410</v>
      </c>
      <c r="M22" s="37"/>
      <c r="N22" s="37">
        <v>974</v>
      </c>
      <c r="O22" s="37">
        <v>466</v>
      </c>
      <c r="P22" s="37">
        <v>508</v>
      </c>
      <c r="Q22" s="121"/>
      <c r="R22" s="121">
        <v>1441</v>
      </c>
      <c r="S22" s="37">
        <v>673</v>
      </c>
      <c r="T22" s="37">
        <v>768</v>
      </c>
      <c r="U22" s="37"/>
      <c r="V22" s="37">
        <v>1495</v>
      </c>
      <c r="W22" s="37">
        <v>700</v>
      </c>
      <c r="X22" s="37">
        <v>795</v>
      </c>
      <c r="Y22" s="121"/>
      <c r="Z22" s="121">
        <v>0</v>
      </c>
      <c r="AA22" s="121">
        <v>0</v>
      </c>
      <c r="AB22" s="121">
        <v>0</v>
      </c>
    </row>
    <row r="23" spans="1:28" ht="15" customHeight="1" x14ac:dyDescent="0.25">
      <c r="A23" s="68" t="s">
        <v>42</v>
      </c>
      <c r="B23" s="121">
        <v>0</v>
      </c>
      <c r="C23" s="121">
        <v>0</v>
      </c>
      <c r="D23" s="121">
        <v>0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37">
        <v>0</v>
      </c>
      <c r="X23" s="37">
        <v>0</v>
      </c>
      <c r="Y23" s="37"/>
      <c r="Z23" s="37">
        <v>0</v>
      </c>
      <c r="AA23" s="37">
        <v>0</v>
      </c>
      <c r="AB23" s="37">
        <v>0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566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/>
    </row>
  </sheetData>
  <mergeCells count="15">
    <mergeCell ref="A26:AB26"/>
    <mergeCell ref="A6:A7"/>
    <mergeCell ref="B6:D6"/>
    <mergeCell ref="F6:H6"/>
    <mergeCell ref="J6:L6"/>
    <mergeCell ref="N6:P6"/>
    <mergeCell ref="R6:T6"/>
    <mergeCell ref="V6:X6"/>
    <mergeCell ref="Z6:AB6"/>
    <mergeCell ref="A25:AB25"/>
    <mergeCell ref="AC2:AD3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7"/>
  <sheetViews>
    <sheetView showGridLines="0" zoomScale="90" zoomScaleNormal="90" zoomScaleSheetLayoutView="50" workbookViewId="0">
      <selection activeCell="Y5" sqref="Y1:AB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hidden="1" customWidth="1"/>
    <col min="26" max="26" width="7.5703125" style="53" hidden="1" customWidth="1"/>
    <col min="27" max="28" width="6.7109375" style="53" hidden="1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238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111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22250</v>
      </c>
      <c r="C10" s="120">
        <f t="shared" ref="B10:D13" si="0">+C16+C22</f>
        <v>8844</v>
      </c>
      <c r="D10" s="120">
        <f t="shared" si="0"/>
        <v>13406</v>
      </c>
      <c r="E10" s="120"/>
      <c r="F10" s="120">
        <f t="shared" ref="F10:H13" si="1">+F16+F22</f>
        <v>2475</v>
      </c>
      <c r="G10" s="120">
        <f t="shared" si="1"/>
        <v>948</v>
      </c>
      <c r="H10" s="120">
        <f t="shared" si="1"/>
        <v>1527</v>
      </c>
      <c r="I10" s="120"/>
      <c r="J10" s="120">
        <f t="shared" ref="J10:L13" si="2">+J16+J22</f>
        <v>3001</v>
      </c>
      <c r="K10" s="120">
        <f t="shared" si="2"/>
        <v>1173</v>
      </c>
      <c r="L10" s="120">
        <f t="shared" si="2"/>
        <v>1828</v>
      </c>
      <c r="M10" s="120"/>
      <c r="N10" s="120">
        <f t="shared" ref="N10:P13" si="3">+N16+N22</f>
        <v>4317</v>
      </c>
      <c r="O10" s="120">
        <f t="shared" si="3"/>
        <v>1789</v>
      </c>
      <c r="P10" s="120">
        <f t="shared" si="3"/>
        <v>2528</v>
      </c>
      <c r="Q10" s="120"/>
      <c r="R10" s="120">
        <f t="shared" ref="R10:T13" si="4">+R16+R22</f>
        <v>5237</v>
      </c>
      <c r="S10" s="120">
        <f t="shared" si="4"/>
        <v>2110</v>
      </c>
      <c r="T10" s="120">
        <f t="shared" si="4"/>
        <v>3127</v>
      </c>
      <c r="U10" s="120"/>
      <c r="V10" s="120">
        <f t="shared" ref="V10:X13" si="5">+V16+V22</f>
        <v>7220</v>
      </c>
      <c r="W10" s="120">
        <f t="shared" si="5"/>
        <v>2824</v>
      </c>
      <c r="X10" s="120">
        <f t="shared" si="5"/>
        <v>4396</v>
      </c>
      <c r="Y10" s="120"/>
      <c r="Z10" s="110">
        <f t="shared" ref="Z10:AB12" si="6">+Z16+Z22</f>
        <v>0</v>
      </c>
      <c r="AA10" s="110">
        <f t="shared" si="6"/>
        <v>0</v>
      </c>
      <c r="AB10" s="110">
        <f t="shared" si="6"/>
        <v>0</v>
      </c>
    </row>
    <row r="11" spans="1:32" ht="15" customHeight="1" x14ac:dyDescent="0.25">
      <c r="A11" s="68" t="s">
        <v>41</v>
      </c>
      <c r="B11" s="121">
        <f t="shared" si="0"/>
        <v>22197</v>
      </c>
      <c r="C11" s="121">
        <f t="shared" si="0"/>
        <v>8809</v>
      </c>
      <c r="D11" s="121">
        <f t="shared" si="0"/>
        <v>13388</v>
      </c>
      <c r="E11" s="121"/>
      <c r="F11" s="121">
        <f t="shared" si="1"/>
        <v>2472</v>
      </c>
      <c r="G11" s="121">
        <f t="shared" si="1"/>
        <v>946</v>
      </c>
      <c r="H11" s="121">
        <f t="shared" si="1"/>
        <v>1526</v>
      </c>
      <c r="I11" s="121"/>
      <c r="J11" s="121">
        <f t="shared" si="2"/>
        <v>2991</v>
      </c>
      <c r="K11" s="121">
        <f t="shared" si="2"/>
        <v>1164</v>
      </c>
      <c r="L11" s="121">
        <f t="shared" si="2"/>
        <v>1827</v>
      </c>
      <c r="M11" s="121"/>
      <c r="N11" s="121">
        <f t="shared" si="3"/>
        <v>4305</v>
      </c>
      <c r="O11" s="121">
        <f t="shared" si="3"/>
        <v>1781</v>
      </c>
      <c r="P11" s="121">
        <f t="shared" si="3"/>
        <v>2524</v>
      </c>
      <c r="Q11" s="121"/>
      <c r="R11" s="121">
        <f t="shared" si="4"/>
        <v>5224</v>
      </c>
      <c r="S11" s="121">
        <f t="shared" si="4"/>
        <v>2103</v>
      </c>
      <c r="T11" s="121">
        <f t="shared" si="4"/>
        <v>3121</v>
      </c>
      <c r="U11" s="121"/>
      <c r="V11" s="121">
        <f t="shared" si="5"/>
        <v>7205</v>
      </c>
      <c r="W11" s="121">
        <f t="shared" si="5"/>
        <v>2815</v>
      </c>
      <c r="X11" s="121">
        <f t="shared" si="5"/>
        <v>4390</v>
      </c>
      <c r="Y11" s="121"/>
      <c r="Z11" s="37">
        <f t="shared" si="6"/>
        <v>0</v>
      </c>
      <c r="AA11" s="37">
        <f t="shared" si="6"/>
        <v>0</v>
      </c>
      <c r="AB11" s="37">
        <f t="shared" si="6"/>
        <v>0</v>
      </c>
    </row>
    <row r="12" spans="1:32" ht="15" customHeight="1" x14ac:dyDescent="0.25">
      <c r="A12" s="68" t="s">
        <v>42</v>
      </c>
      <c r="B12" s="37">
        <f t="shared" si="0"/>
        <v>53</v>
      </c>
      <c r="C12" s="37">
        <f t="shared" si="0"/>
        <v>35</v>
      </c>
      <c r="D12" s="37">
        <f t="shared" si="0"/>
        <v>18</v>
      </c>
      <c r="E12" s="37"/>
      <c r="F12" s="37">
        <f t="shared" si="1"/>
        <v>3</v>
      </c>
      <c r="G12" s="37">
        <f t="shared" si="1"/>
        <v>2</v>
      </c>
      <c r="H12" s="37">
        <f t="shared" si="1"/>
        <v>1</v>
      </c>
      <c r="I12" s="37"/>
      <c r="J12" s="37">
        <f t="shared" si="2"/>
        <v>10</v>
      </c>
      <c r="K12" s="37">
        <f t="shared" si="2"/>
        <v>9</v>
      </c>
      <c r="L12" s="37">
        <f t="shared" si="2"/>
        <v>1</v>
      </c>
      <c r="M12" s="37"/>
      <c r="N12" s="37">
        <f t="shared" si="3"/>
        <v>12</v>
      </c>
      <c r="O12" s="37">
        <f t="shared" si="3"/>
        <v>8</v>
      </c>
      <c r="P12" s="37">
        <f t="shared" si="3"/>
        <v>4</v>
      </c>
      <c r="Q12" s="37"/>
      <c r="R12" s="37">
        <f t="shared" si="4"/>
        <v>13</v>
      </c>
      <c r="S12" s="37">
        <f t="shared" si="4"/>
        <v>7</v>
      </c>
      <c r="T12" s="37">
        <f t="shared" si="4"/>
        <v>6</v>
      </c>
      <c r="U12" s="37"/>
      <c r="V12" s="37">
        <f t="shared" si="5"/>
        <v>15</v>
      </c>
      <c r="W12" s="37">
        <f t="shared" si="5"/>
        <v>9</v>
      </c>
      <c r="X12" s="37">
        <f t="shared" si="5"/>
        <v>6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121">
        <f t="shared" si="0"/>
        <v>0</v>
      </c>
      <c r="C13" s="121">
        <f t="shared" si="0"/>
        <v>0</v>
      </c>
      <c r="D13" s="37">
        <f t="shared" si="0"/>
        <v>0</v>
      </c>
      <c r="E13" s="37"/>
      <c r="F13" s="37">
        <f t="shared" si="1"/>
        <v>0</v>
      </c>
      <c r="G13" s="37">
        <f t="shared" si="1"/>
        <v>0</v>
      </c>
      <c r="H13" s="37">
        <f t="shared" si="1"/>
        <v>0</v>
      </c>
      <c r="I13" s="37"/>
      <c r="J13" s="37">
        <f t="shared" si="2"/>
        <v>0</v>
      </c>
      <c r="K13" s="37">
        <f t="shared" si="2"/>
        <v>0</v>
      </c>
      <c r="L13" s="37">
        <f t="shared" si="2"/>
        <v>0</v>
      </c>
      <c r="M13" s="37"/>
      <c r="N13" s="37">
        <f t="shared" si="3"/>
        <v>0</v>
      </c>
      <c r="O13" s="37">
        <f t="shared" si="3"/>
        <v>0</v>
      </c>
      <c r="P13" s="37">
        <f t="shared" si="3"/>
        <v>0</v>
      </c>
      <c r="Q13" s="37"/>
      <c r="R13" s="37">
        <f t="shared" si="4"/>
        <v>0</v>
      </c>
      <c r="S13" s="37">
        <f t="shared" si="4"/>
        <v>0</v>
      </c>
      <c r="T13" s="37">
        <f t="shared" si="4"/>
        <v>0</v>
      </c>
      <c r="U13" s="37"/>
      <c r="V13" s="37">
        <f t="shared" si="5"/>
        <v>0</v>
      </c>
      <c r="W13" s="37">
        <f t="shared" si="5"/>
        <v>0</v>
      </c>
      <c r="X13" s="37">
        <f t="shared" si="5"/>
        <v>0</v>
      </c>
      <c r="Y13" s="37"/>
      <c r="Z13" s="37">
        <f>+Z19</f>
        <v>0</v>
      </c>
      <c r="AA13" s="37">
        <f>+AA19</f>
        <v>0</v>
      </c>
      <c r="AB13" s="37">
        <f>+AB19</f>
        <v>0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19453</v>
      </c>
      <c r="C16" s="120">
        <f t="shared" ref="C16:D16" si="7">+C17+C18+C19</f>
        <v>7723</v>
      </c>
      <c r="D16" s="120">
        <f t="shared" si="7"/>
        <v>11730</v>
      </c>
      <c r="E16" s="120"/>
      <c r="F16" s="120">
        <f>+F17+F18+F19</f>
        <v>2239</v>
      </c>
      <c r="G16" s="120">
        <f t="shared" ref="G16:H16" si="8">+G17+G18+G19</f>
        <v>856</v>
      </c>
      <c r="H16" s="120">
        <f t="shared" si="8"/>
        <v>1383</v>
      </c>
      <c r="I16" s="120"/>
      <c r="J16" s="120">
        <f>+J17+J18+J19</f>
        <v>2696</v>
      </c>
      <c r="K16" s="120">
        <f t="shared" ref="K16:L16" si="9">+K17+K18+K19</f>
        <v>1061</v>
      </c>
      <c r="L16" s="120">
        <f t="shared" si="9"/>
        <v>1635</v>
      </c>
      <c r="M16" s="120"/>
      <c r="N16" s="120">
        <f>+N17+N18+N19</f>
        <v>3781</v>
      </c>
      <c r="O16" s="120">
        <f t="shared" ref="O16:P16" si="10">+O17+O18+O19</f>
        <v>1573</v>
      </c>
      <c r="P16" s="120">
        <f t="shared" si="10"/>
        <v>2208</v>
      </c>
      <c r="Q16" s="120"/>
      <c r="R16" s="120">
        <f>+R17+R18+R19</f>
        <v>4550</v>
      </c>
      <c r="S16" s="120">
        <f t="shared" ref="S16:T16" si="11">+S17+S18+S19</f>
        <v>1857</v>
      </c>
      <c r="T16" s="120">
        <f t="shared" si="11"/>
        <v>2693</v>
      </c>
      <c r="U16" s="120"/>
      <c r="V16" s="120">
        <f>+V17+V18+V19</f>
        <v>6187</v>
      </c>
      <c r="W16" s="120">
        <f t="shared" ref="W16:X16" si="12">+W17+W18+W19</f>
        <v>2376</v>
      </c>
      <c r="X16" s="120">
        <f t="shared" si="12"/>
        <v>3811</v>
      </c>
      <c r="Y16" s="120"/>
      <c r="Z16" s="110">
        <f>SUM(Z17:Z19)</f>
        <v>0</v>
      </c>
      <c r="AA16" s="110">
        <f>SUM(AA17:AA19)</f>
        <v>0</v>
      </c>
      <c r="AB16" s="110">
        <f>SUM(AB17:AB19)</f>
        <v>0</v>
      </c>
    </row>
    <row r="17" spans="1:28" ht="15" customHeight="1" x14ac:dyDescent="0.25">
      <c r="A17" s="68" t="s">
        <v>41</v>
      </c>
      <c r="B17" s="121">
        <v>19400</v>
      </c>
      <c r="C17" s="121">
        <v>7688</v>
      </c>
      <c r="D17" s="121">
        <v>11712</v>
      </c>
      <c r="E17" s="121"/>
      <c r="F17" s="121">
        <v>2236</v>
      </c>
      <c r="G17" s="121">
        <v>854</v>
      </c>
      <c r="H17" s="121">
        <v>1382</v>
      </c>
      <c r="I17" s="121"/>
      <c r="J17" s="121">
        <v>2686</v>
      </c>
      <c r="K17" s="121">
        <v>1052</v>
      </c>
      <c r="L17" s="121">
        <v>1634</v>
      </c>
      <c r="M17" s="121"/>
      <c r="N17" s="121">
        <v>3769</v>
      </c>
      <c r="O17" s="121">
        <v>1565</v>
      </c>
      <c r="P17" s="121">
        <v>2204</v>
      </c>
      <c r="Q17" s="121"/>
      <c r="R17" s="121">
        <v>4537</v>
      </c>
      <c r="S17" s="121">
        <v>1850</v>
      </c>
      <c r="T17" s="121">
        <v>2687</v>
      </c>
      <c r="U17" s="121"/>
      <c r="V17" s="121">
        <v>6172</v>
      </c>
      <c r="W17" s="121">
        <v>2367</v>
      </c>
      <c r="X17" s="121">
        <v>3805</v>
      </c>
      <c r="Y17" s="121"/>
      <c r="Z17" s="37">
        <v>0</v>
      </c>
      <c r="AA17" s="37">
        <v>0</v>
      </c>
      <c r="AB17" s="37">
        <v>0</v>
      </c>
    </row>
    <row r="18" spans="1:28" ht="15" customHeight="1" x14ac:dyDescent="0.25">
      <c r="A18" s="68" t="s">
        <v>42</v>
      </c>
      <c r="B18" s="37">
        <v>53</v>
      </c>
      <c r="C18" s="37">
        <v>35</v>
      </c>
      <c r="D18" s="37">
        <v>18</v>
      </c>
      <c r="E18" s="37"/>
      <c r="F18" s="37">
        <v>3</v>
      </c>
      <c r="G18" s="37">
        <v>2</v>
      </c>
      <c r="H18" s="37">
        <v>1</v>
      </c>
      <c r="I18" s="37"/>
      <c r="J18" s="37">
        <v>10</v>
      </c>
      <c r="K18" s="37">
        <v>9</v>
      </c>
      <c r="L18" s="37">
        <v>1</v>
      </c>
      <c r="M18" s="37"/>
      <c r="N18" s="37">
        <v>12</v>
      </c>
      <c r="O18" s="37">
        <v>8</v>
      </c>
      <c r="P18" s="37">
        <v>4</v>
      </c>
      <c r="Q18" s="37"/>
      <c r="R18" s="37">
        <v>13</v>
      </c>
      <c r="S18" s="37">
        <v>7</v>
      </c>
      <c r="T18" s="37">
        <v>6</v>
      </c>
      <c r="U18" s="37"/>
      <c r="V18" s="37">
        <v>15</v>
      </c>
      <c r="W18" s="37">
        <v>9</v>
      </c>
      <c r="X18" s="37">
        <v>6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121"/>
      <c r="C19" s="12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2797</v>
      </c>
      <c r="C22" s="120">
        <f t="shared" ref="C22:D22" si="13">+C23+C24+C25</f>
        <v>1121</v>
      </c>
      <c r="D22" s="120">
        <f t="shared" si="13"/>
        <v>1676</v>
      </c>
      <c r="E22" s="120"/>
      <c r="F22" s="110">
        <f>+F23+F24+F25</f>
        <v>236</v>
      </c>
      <c r="G22" s="110">
        <f t="shared" ref="G22:H22" si="14">+G23+G24+G25</f>
        <v>92</v>
      </c>
      <c r="H22" s="110">
        <f t="shared" si="14"/>
        <v>144</v>
      </c>
      <c r="I22" s="110"/>
      <c r="J22" s="110">
        <f>+J23+J24+J25</f>
        <v>305</v>
      </c>
      <c r="K22" s="110">
        <f t="shared" ref="K22:L22" si="15">+K23+K24+K25</f>
        <v>112</v>
      </c>
      <c r="L22" s="110">
        <f t="shared" si="15"/>
        <v>193</v>
      </c>
      <c r="M22" s="110"/>
      <c r="N22" s="110">
        <f>+N23+N24+N25</f>
        <v>536</v>
      </c>
      <c r="O22" s="110">
        <f t="shared" ref="O22:P22" si="16">+O23+O24+O25</f>
        <v>216</v>
      </c>
      <c r="P22" s="110">
        <f t="shared" si="16"/>
        <v>320</v>
      </c>
      <c r="Q22" s="110"/>
      <c r="R22" s="110">
        <f>+R23+R24+R25</f>
        <v>687</v>
      </c>
      <c r="S22" s="110">
        <f t="shared" ref="S22:T22" si="17">+S23+S24+S25</f>
        <v>253</v>
      </c>
      <c r="T22" s="110">
        <f t="shared" si="17"/>
        <v>434</v>
      </c>
      <c r="U22" s="120"/>
      <c r="V22" s="120">
        <f>+V23+V24+V25</f>
        <v>1033</v>
      </c>
      <c r="W22" s="110">
        <f t="shared" ref="W22:X22" si="18">+W23+W24+W25</f>
        <v>448</v>
      </c>
      <c r="X22" s="110">
        <f t="shared" si="18"/>
        <v>585</v>
      </c>
      <c r="Y22" s="120"/>
      <c r="Z22" s="120">
        <f>SUM(Z23:Z25)</f>
        <v>0</v>
      </c>
      <c r="AA22" s="120">
        <f>SUM(AA23:AA25)</f>
        <v>0</v>
      </c>
      <c r="AB22" s="120">
        <f>SUM(AB23:AB25)</f>
        <v>0</v>
      </c>
    </row>
    <row r="23" spans="1:28" ht="15" customHeight="1" x14ac:dyDescent="0.25">
      <c r="A23" s="68" t="s">
        <v>41</v>
      </c>
      <c r="B23" s="121">
        <v>2797</v>
      </c>
      <c r="C23" s="121">
        <v>1121</v>
      </c>
      <c r="D23" s="121">
        <v>1676</v>
      </c>
      <c r="E23" s="121"/>
      <c r="F23" s="37">
        <v>236</v>
      </c>
      <c r="G23" s="37">
        <v>92</v>
      </c>
      <c r="H23" s="37">
        <v>144</v>
      </c>
      <c r="I23" s="37"/>
      <c r="J23" s="37">
        <v>305</v>
      </c>
      <c r="K23" s="37">
        <v>112</v>
      </c>
      <c r="L23" s="37">
        <v>193</v>
      </c>
      <c r="M23" s="37"/>
      <c r="N23" s="37">
        <v>536</v>
      </c>
      <c r="O23" s="37">
        <v>216</v>
      </c>
      <c r="P23" s="37">
        <v>320</v>
      </c>
      <c r="Q23" s="37"/>
      <c r="R23" s="37">
        <v>687</v>
      </c>
      <c r="S23" s="37">
        <v>253</v>
      </c>
      <c r="T23" s="37">
        <v>434</v>
      </c>
      <c r="U23" s="121"/>
      <c r="V23" s="121">
        <v>1033</v>
      </c>
      <c r="W23" s="37">
        <v>448</v>
      </c>
      <c r="X23" s="37">
        <v>585</v>
      </c>
      <c r="Y23" s="121"/>
      <c r="Z23" s="121">
        <v>0</v>
      </c>
      <c r="AA23" s="121">
        <v>0</v>
      </c>
      <c r="AB23" s="121">
        <v>0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+B10/'C67'!B9*100</f>
        <v>61.240779478145988</v>
      </c>
      <c r="C29" s="115">
        <f>+C10/'C67'!C9*100</f>
        <v>54.569013389276243</v>
      </c>
      <c r="D29" s="115">
        <f>+D10/'C67'!D9*100</f>
        <v>66.613664596273296</v>
      </c>
      <c r="E29" s="115"/>
      <c r="F29" s="115">
        <f>+F10/'C67'!F9*100</f>
        <v>54.96335776149234</v>
      </c>
      <c r="G29" s="115">
        <f>+G10/'C67'!G9*100</f>
        <v>47.281795511221944</v>
      </c>
      <c r="H29" s="115">
        <f>+H10/'C67'!H9*100</f>
        <v>61.128903122498002</v>
      </c>
      <c r="I29" s="115"/>
      <c r="J29" s="115">
        <f>+J10/'C67'!J9*100</f>
        <v>52.97440423654016</v>
      </c>
      <c r="K29" s="115">
        <f>+K10/'C67'!K9*100</f>
        <v>45.695364238410598</v>
      </c>
      <c r="L29" s="115">
        <f>+L10/'C67'!L9*100</f>
        <v>59.005810200129119</v>
      </c>
      <c r="M29" s="115"/>
      <c r="N29" s="115">
        <f>+N10/'C67'!N9*100</f>
        <v>64.336810730253362</v>
      </c>
      <c r="O29" s="115">
        <f>+O10/'C67'!O9*100</f>
        <v>57.990275526742295</v>
      </c>
      <c r="P29" s="115">
        <f>+P10/'C67'!P9*100</f>
        <v>69.737931034482756</v>
      </c>
      <c r="Q29" s="115"/>
      <c r="R29" s="115">
        <f>+R10/'C67'!R9*100</f>
        <v>53.351670741646295</v>
      </c>
      <c r="S29" s="115">
        <f>+S10/'C67'!S9*100</f>
        <v>48.118586088939566</v>
      </c>
      <c r="T29" s="115">
        <f>+T10/'C67'!T9*100</f>
        <v>57.576873503958758</v>
      </c>
      <c r="U29" s="115"/>
      <c r="V29" s="115">
        <f>+V10/'C67'!V9*100</f>
        <v>74.911807428927162</v>
      </c>
      <c r="W29" s="115">
        <f>+W10/'C67'!W9*100</f>
        <v>67.803121248499394</v>
      </c>
      <c r="X29" s="115">
        <f>+X10/'C67'!X9*100</f>
        <v>80.32157865887082</v>
      </c>
      <c r="Y29" s="115"/>
      <c r="Z29" s="115" t="s">
        <v>30</v>
      </c>
      <c r="AA29" s="115" t="s">
        <v>30</v>
      </c>
      <c r="AB29" s="115" t="s">
        <v>30</v>
      </c>
    </row>
    <row r="30" spans="1:28" ht="15" customHeight="1" x14ac:dyDescent="0.25">
      <c r="A30" s="53" t="s">
        <v>41</v>
      </c>
      <c r="B30" s="116">
        <f>+B11/'C67'!B10*100</f>
        <v>61.201025669304364</v>
      </c>
      <c r="C30" s="116">
        <f>+C11/'C67'!C10*100</f>
        <v>54.494277760593882</v>
      </c>
      <c r="D30" s="116">
        <f>+D11/'C67'!D10*100</f>
        <v>66.59371269399125</v>
      </c>
      <c r="E30" s="116"/>
      <c r="F30" s="116">
        <f>+F11/'C67'!F10*100</f>
        <v>54.945543454100907</v>
      </c>
      <c r="G30" s="116">
        <f>+G11/'C67'!G10*100</f>
        <v>47.252747252747248</v>
      </c>
      <c r="H30" s="116">
        <f>+H11/'C67'!H10*100</f>
        <v>61.113336003203841</v>
      </c>
      <c r="I30" s="116"/>
      <c r="J30" s="116">
        <f>+J11/'C67'!J10*100</f>
        <v>52.919320594479835</v>
      </c>
      <c r="K30" s="116">
        <f>+K11/'C67'!K10*100</f>
        <v>45.539906103286384</v>
      </c>
      <c r="L30" s="116">
        <f>+L11/'C67'!L10*100</f>
        <v>59.011627906976749</v>
      </c>
      <c r="M30" s="116"/>
      <c r="N30" s="116">
        <f>+N11/'C67'!N10*100</f>
        <v>64.272917288742903</v>
      </c>
      <c r="O30" s="116">
        <f>+O11/'C67'!O10*100</f>
        <v>57.881052973675665</v>
      </c>
      <c r="P30" s="116">
        <f>+P11/'C67'!P10*100</f>
        <v>69.704501518917425</v>
      </c>
      <c r="Q30" s="116"/>
      <c r="R30" s="116">
        <f>+R11/'C67'!R10*100</f>
        <v>53.300683603713907</v>
      </c>
      <c r="S30" s="116">
        <f>+S11/'C67'!S10*100</f>
        <v>48.05758683729433</v>
      </c>
      <c r="T30" s="116">
        <f>+T11/'C67'!T10*100</f>
        <v>57.52995391705069</v>
      </c>
      <c r="U30" s="116"/>
      <c r="V30" s="116">
        <f>+V11/'C67'!V10*100</f>
        <v>74.903836157604744</v>
      </c>
      <c r="W30" s="116">
        <f>+W11/'C67'!W10*100</f>
        <v>67.766008666345684</v>
      </c>
      <c r="X30" s="116">
        <f>+X11/'C67'!X10*100</f>
        <v>80.329368709972542</v>
      </c>
      <c r="Y30" s="116"/>
      <c r="Z30" s="116" t="s">
        <v>30</v>
      </c>
      <c r="AA30" s="116" t="s">
        <v>30</v>
      </c>
      <c r="AB30" s="116" t="s">
        <v>30</v>
      </c>
    </row>
    <row r="31" spans="1:28" ht="15" customHeight="1" x14ac:dyDescent="0.25">
      <c r="A31" s="53" t="s">
        <v>42</v>
      </c>
      <c r="B31" s="116">
        <f>+B12/'C67'!B11*100</f>
        <v>84.126984126984127</v>
      </c>
      <c r="C31" s="116">
        <f>+C12/'C67'!C11*100</f>
        <v>83.333333333333343</v>
      </c>
      <c r="D31" s="116">
        <f>+D12/'C67'!D11*100</f>
        <v>85.714285714285708</v>
      </c>
      <c r="E31" s="116"/>
      <c r="F31" s="116">
        <f>+F12/'C67'!F11*100</f>
        <v>75</v>
      </c>
      <c r="G31" s="116">
        <f>+G12/'C67'!G11*100</f>
        <v>66.666666666666657</v>
      </c>
      <c r="H31" s="116">
        <f>+H12/'C67'!H11*100</f>
        <v>100</v>
      </c>
      <c r="I31" s="116"/>
      <c r="J31" s="116">
        <f>+J12/'C67'!J11*100</f>
        <v>76.923076923076934</v>
      </c>
      <c r="K31" s="116">
        <f>+K12/'C67'!K11*100</f>
        <v>81.818181818181827</v>
      </c>
      <c r="L31" s="116">
        <f>+L12/'C67'!L11*100</f>
        <v>50</v>
      </c>
      <c r="M31" s="116"/>
      <c r="N31" s="116">
        <f>+N12/'C67'!N11*100</f>
        <v>100</v>
      </c>
      <c r="O31" s="116">
        <f>+O12/'C67'!O11*100</f>
        <v>100</v>
      </c>
      <c r="P31" s="116">
        <f>+P12/'C67'!P11*100</f>
        <v>100</v>
      </c>
      <c r="Q31" s="116"/>
      <c r="R31" s="116">
        <f>+R12/'C67'!R11*100</f>
        <v>86.666666666666671</v>
      </c>
      <c r="S31" s="116">
        <f>+S12/'C67'!S11*100</f>
        <v>77.777777777777786</v>
      </c>
      <c r="T31" s="116">
        <f>+T12/'C67'!T11*100</f>
        <v>100</v>
      </c>
      <c r="U31" s="116"/>
      <c r="V31" s="116">
        <f>+V12/'C67'!V11*100</f>
        <v>78.94736842105263</v>
      </c>
      <c r="W31" s="116">
        <f>+W12/'C67'!W11*100</f>
        <v>81.818181818181827</v>
      </c>
      <c r="X31" s="116">
        <f>+X12/'C67'!X11*100</f>
        <v>75</v>
      </c>
      <c r="Y31" s="116"/>
      <c r="Z31" s="116" t="s">
        <v>30</v>
      </c>
      <c r="AA31" s="116" t="s">
        <v>30</v>
      </c>
      <c r="AB31" s="116" t="s">
        <v>30</v>
      </c>
    </row>
    <row r="32" spans="1:28" ht="15" customHeight="1" x14ac:dyDescent="0.25">
      <c r="A32" s="53" t="s">
        <v>194</v>
      </c>
      <c r="B32" s="37">
        <v>0</v>
      </c>
      <c r="C32" s="37">
        <v>0</v>
      </c>
      <c r="D32" s="37">
        <v>0</v>
      </c>
      <c r="E32" s="37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37">
        <v>0</v>
      </c>
      <c r="S32" s="37">
        <v>0</v>
      </c>
      <c r="T32" s="37">
        <v>0</v>
      </c>
      <c r="U32" s="37"/>
      <c r="V32" s="37">
        <v>0</v>
      </c>
      <c r="W32" s="37">
        <v>0</v>
      </c>
      <c r="X32" s="37">
        <v>0</v>
      </c>
      <c r="Y32" s="116"/>
      <c r="Z32" s="116" t="s">
        <v>30</v>
      </c>
      <c r="AA32" s="116" t="s">
        <v>30</v>
      </c>
      <c r="AB32" s="116" t="s">
        <v>30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+B16/'C67'!B15*100</f>
        <v>62.495582613165425</v>
      </c>
      <c r="C35" s="115">
        <f>+C16/'C67'!C15*100</f>
        <v>56.032794021620838</v>
      </c>
      <c r="D35" s="115">
        <f>+D16/'C67'!D15*100</f>
        <v>67.631457564575641</v>
      </c>
      <c r="E35" s="115"/>
      <c r="F35" s="115">
        <f>+F16/'C67'!F15*100</f>
        <v>56.454866364094805</v>
      </c>
      <c r="G35" s="115">
        <f>+G16/'C67'!G15*100</f>
        <v>48.41628959276018</v>
      </c>
      <c r="H35" s="115">
        <f>+H16/'C67'!H15*100</f>
        <v>62.920837124658782</v>
      </c>
      <c r="I35" s="115"/>
      <c r="J35" s="115">
        <f>+J16/'C67'!J15*100</f>
        <v>54.941919706541675</v>
      </c>
      <c r="K35" s="115">
        <f>+K16/'C67'!K15*100</f>
        <v>47.814330779630467</v>
      </c>
      <c r="L35" s="115">
        <f>+L16/'C67'!L15*100</f>
        <v>60.825892857142861</v>
      </c>
      <c r="M35" s="115"/>
      <c r="N35" s="115">
        <f>+N16/'C67'!N15*100</f>
        <v>65.917015341701529</v>
      </c>
      <c r="O35" s="115">
        <f>+O16/'C67'!O15*100</f>
        <v>60.061092019854911</v>
      </c>
      <c r="P35" s="115">
        <f>+P16/'C67'!P15*100</f>
        <v>70.837343599615011</v>
      </c>
      <c r="Q35" s="115"/>
      <c r="R35" s="115">
        <f>+R16/'C67'!R15*100</f>
        <v>54.328358208955216</v>
      </c>
      <c r="S35" s="115">
        <f>+S16/'C67'!S15*100</f>
        <v>50.026939655172406</v>
      </c>
      <c r="T35" s="115">
        <f>+T16/'C67'!T15*100</f>
        <v>57.752519837014795</v>
      </c>
      <c r="U35" s="115"/>
      <c r="V35" s="115">
        <f>+V16/'C67'!V15*100</f>
        <v>75.979368783003807</v>
      </c>
      <c r="W35" s="115">
        <f>+W16/'C67'!W15*100</f>
        <v>68.571428571428569</v>
      </c>
      <c r="X35" s="115">
        <f>+X16/'C67'!X15*100</f>
        <v>81.466438648995293</v>
      </c>
      <c r="Y35" s="115"/>
      <c r="Z35" s="115" t="s">
        <v>30</v>
      </c>
      <c r="AA35" s="115" t="s">
        <v>30</v>
      </c>
      <c r="AB35" s="115" t="s">
        <v>30</v>
      </c>
    </row>
    <row r="36" spans="1:28" ht="15" customHeight="1" x14ac:dyDescent="0.25">
      <c r="A36" s="53" t="s">
        <v>41</v>
      </c>
      <c r="B36" s="116">
        <f>+B17/'C67'!B16*100</f>
        <v>62.451712593355658</v>
      </c>
      <c r="C36" s="116">
        <f>+C17/'C67'!C16*100</f>
        <v>55.949348664580455</v>
      </c>
      <c r="D36" s="116">
        <f>+D17/'C67'!D16*100</f>
        <v>67.609536454424756</v>
      </c>
      <c r="E36" s="114"/>
      <c r="F36" s="116">
        <f>+F17/'C67'!F16*100</f>
        <v>56.43614336193842</v>
      </c>
      <c r="G36" s="116">
        <f>+G17/'C67'!G16*100</f>
        <v>48.385269121813032</v>
      </c>
      <c r="H36" s="116">
        <f>+H17/'C67'!H16*100</f>
        <v>62.903959945380059</v>
      </c>
      <c r="I36" s="114"/>
      <c r="J36" s="116">
        <f>+J17/'C67'!J16*100</f>
        <v>54.883530854107065</v>
      </c>
      <c r="K36" s="116">
        <f>+K17/'C67'!K16*100</f>
        <v>47.644927536231883</v>
      </c>
      <c r="L36" s="116">
        <f>+L17/'C67'!L16*100</f>
        <v>60.833953834698441</v>
      </c>
      <c r="M36" s="114"/>
      <c r="N36" s="116">
        <f>+N17/'C67'!N16*100</f>
        <v>65.845562543675754</v>
      </c>
      <c r="O36" s="116">
        <f>+O17/'C67'!O16*100</f>
        <v>59.938720796629639</v>
      </c>
      <c r="P36" s="116">
        <f>+P17/'C67'!P16*100</f>
        <v>70.799871506585291</v>
      </c>
      <c r="Q36" s="114"/>
      <c r="R36" s="116">
        <f>+R17/'C67'!R16*100</f>
        <v>54.270334928229666</v>
      </c>
      <c r="S36" s="116">
        <f>+S17/'C67'!S16*100</f>
        <v>49.959492303537672</v>
      </c>
      <c r="T36" s="116">
        <f>+T17/'C67'!T16*100</f>
        <v>57.698088898432466</v>
      </c>
      <c r="U36" s="114"/>
      <c r="V36" s="116">
        <f>+V17/'C67'!V16*100</f>
        <v>75.972427375677015</v>
      </c>
      <c r="W36" s="116">
        <f>+W17/'C67'!W16*100</f>
        <v>68.529241459177769</v>
      </c>
      <c r="X36" s="116">
        <f>+X17/'C67'!X16*100</f>
        <v>81.477516059957182</v>
      </c>
      <c r="Y36" s="114"/>
      <c r="Z36" s="116" t="s">
        <v>30</v>
      </c>
      <c r="AA36" s="116" t="s">
        <v>30</v>
      </c>
      <c r="AB36" s="116" t="s">
        <v>30</v>
      </c>
    </row>
    <row r="37" spans="1:28" ht="15" customHeight="1" x14ac:dyDescent="0.25">
      <c r="A37" s="53" t="s">
        <v>42</v>
      </c>
      <c r="B37" s="116">
        <f>+B18/'C67'!B17*100</f>
        <v>84.126984126984127</v>
      </c>
      <c r="C37" s="116">
        <f>+C18/'C67'!C17*100</f>
        <v>83.333333333333343</v>
      </c>
      <c r="D37" s="116">
        <f>+D18/'C67'!D17*100</f>
        <v>85.714285714285708</v>
      </c>
      <c r="E37" s="114"/>
      <c r="F37" s="116">
        <f>+F18/'C67'!F17*100</f>
        <v>75</v>
      </c>
      <c r="G37" s="116">
        <f>+G18/'C67'!G17*100</f>
        <v>66.666666666666657</v>
      </c>
      <c r="H37" s="116">
        <f>+H18/'C67'!H17*100</f>
        <v>100</v>
      </c>
      <c r="I37" s="114"/>
      <c r="J37" s="116">
        <f>+J18/'C67'!J17*100</f>
        <v>76.923076923076934</v>
      </c>
      <c r="K37" s="116">
        <f>+K18/'C67'!K17*100</f>
        <v>81.818181818181827</v>
      </c>
      <c r="L37" s="116">
        <f>+L18/'C67'!L17*100</f>
        <v>50</v>
      </c>
      <c r="M37" s="114"/>
      <c r="N37" s="116">
        <f>+N18/'C67'!N17*100</f>
        <v>100</v>
      </c>
      <c r="O37" s="116">
        <f>+O18/'C67'!O17*100</f>
        <v>100</v>
      </c>
      <c r="P37" s="116">
        <f>+P18/'C67'!P17*100</f>
        <v>100</v>
      </c>
      <c r="Q37" s="114"/>
      <c r="R37" s="116">
        <f>+R18/'C67'!R17*100</f>
        <v>86.666666666666671</v>
      </c>
      <c r="S37" s="116">
        <f>+S18/'C67'!S17*100</f>
        <v>77.777777777777786</v>
      </c>
      <c r="T37" s="116">
        <f>+T18/'C67'!T17*100</f>
        <v>100</v>
      </c>
      <c r="U37" s="114"/>
      <c r="V37" s="116">
        <f>+V18/'C67'!V17*100</f>
        <v>78.94736842105263</v>
      </c>
      <c r="W37" s="116">
        <f>+W18/'C67'!W17*100</f>
        <v>81.818181818181827</v>
      </c>
      <c r="X37" s="116">
        <f>+X18/'C67'!X17*100</f>
        <v>75</v>
      </c>
      <c r="Y37" s="114"/>
      <c r="Z37" s="116" t="s">
        <v>30</v>
      </c>
      <c r="AA37" s="116" t="s">
        <v>30</v>
      </c>
      <c r="AB37" s="116" t="s">
        <v>30</v>
      </c>
    </row>
    <row r="38" spans="1:28" ht="15" customHeight="1" x14ac:dyDescent="0.25">
      <c r="A38" s="53" t="s">
        <v>194</v>
      </c>
      <c r="B38" s="37">
        <v>0</v>
      </c>
      <c r="C38" s="37">
        <v>0</v>
      </c>
      <c r="D38" s="37">
        <v>0</v>
      </c>
      <c r="E38" s="37"/>
      <c r="F38" s="37">
        <v>0</v>
      </c>
      <c r="G38" s="37">
        <v>0</v>
      </c>
      <c r="H38" s="37">
        <v>0</v>
      </c>
      <c r="I38" s="37"/>
      <c r="J38" s="37">
        <v>0</v>
      </c>
      <c r="K38" s="37">
        <v>0</v>
      </c>
      <c r="L38" s="37">
        <v>0</v>
      </c>
      <c r="M38" s="37"/>
      <c r="N38" s="37">
        <v>0</v>
      </c>
      <c r="O38" s="37">
        <v>0</v>
      </c>
      <c r="P38" s="37">
        <v>0</v>
      </c>
      <c r="Q38" s="37"/>
      <c r="R38" s="37">
        <v>0</v>
      </c>
      <c r="S38" s="37">
        <v>0</v>
      </c>
      <c r="T38" s="37">
        <v>0</v>
      </c>
      <c r="U38" s="37"/>
      <c r="V38" s="37">
        <v>0</v>
      </c>
      <c r="W38" s="37">
        <v>0</v>
      </c>
      <c r="X38" s="37">
        <v>0</v>
      </c>
      <c r="Y38" s="114"/>
      <c r="Z38" s="116" t="s">
        <v>30</v>
      </c>
      <c r="AA38" s="116" t="s">
        <v>30</v>
      </c>
      <c r="AB38" s="116" t="s">
        <v>30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+B22/'C67'!B21*100</f>
        <v>53.736791546589814</v>
      </c>
      <c r="C41" s="115">
        <f>+C22/'C67'!C21*100</f>
        <v>46.245874587458744</v>
      </c>
      <c r="D41" s="115">
        <f>+D22/'C67'!D21*100</f>
        <v>60.266091334052497</v>
      </c>
      <c r="E41" s="115"/>
      <c r="F41" s="115">
        <f>+F22/'C67'!F21*100</f>
        <v>43.947858472998135</v>
      </c>
      <c r="G41" s="115">
        <f>+G22/'C67'!G21*100</f>
        <v>38.81856540084388</v>
      </c>
      <c r="H41" s="115">
        <f>+H22/'C67'!H21*100</f>
        <v>48</v>
      </c>
      <c r="I41" s="115"/>
      <c r="J41" s="115">
        <f>+J22/'C67'!J21*100</f>
        <v>40.237467018469658</v>
      </c>
      <c r="K41" s="115">
        <f>+K22/'C67'!K21*100</f>
        <v>32.183908045977013</v>
      </c>
      <c r="L41" s="115">
        <f>+L22/'C67'!L21*100</f>
        <v>47.073170731707314</v>
      </c>
      <c r="M41" s="115"/>
      <c r="N41" s="115">
        <f>+N22/'C67'!N21*100</f>
        <v>55.030800821355243</v>
      </c>
      <c r="O41" s="115">
        <f>+O22/'C67'!O21*100</f>
        <v>46.351931330472098</v>
      </c>
      <c r="P41" s="115">
        <f>+P22/'C67'!P21*100</f>
        <v>62.99212598425197</v>
      </c>
      <c r="Q41" s="115"/>
      <c r="R41" s="115">
        <f>+R22/'C67'!R21*100</f>
        <v>47.675225537820957</v>
      </c>
      <c r="S41" s="115">
        <f>+S22/'C67'!S21*100</f>
        <v>37.592867756315009</v>
      </c>
      <c r="T41" s="115">
        <f>+T22/'C67'!T21*100</f>
        <v>56.510416666666664</v>
      </c>
      <c r="U41" s="115"/>
      <c r="V41" s="115">
        <f>+V22/'C67'!V21*100</f>
        <v>69.096989966555185</v>
      </c>
      <c r="W41" s="115">
        <f>+W22/'C67'!W21*100</f>
        <v>64</v>
      </c>
      <c r="X41" s="115">
        <f>+X22/'C67'!X21*100</f>
        <v>73.584905660377359</v>
      </c>
      <c r="Y41" s="115"/>
      <c r="Z41" s="115" t="s">
        <v>30</v>
      </c>
      <c r="AA41" s="115" t="s">
        <v>30</v>
      </c>
      <c r="AB41" s="115" t="s">
        <v>30</v>
      </c>
    </row>
    <row r="42" spans="1:28" ht="15" customHeight="1" x14ac:dyDescent="0.25">
      <c r="A42" s="53" t="s">
        <v>41</v>
      </c>
      <c r="B42" s="116">
        <f>+B23/'C67'!B22*100</f>
        <v>53.736791546589814</v>
      </c>
      <c r="C42" s="116">
        <f>+C23/'C67'!C22*100</f>
        <v>46.245874587458744</v>
      </c>
      <c r="D42" s="116">
        <f>+D23/'C67'!D22*100</f>
        <v>60.266091334052497</v>
      </c>
      <c r="E42" s="114"/>
      <c r="F42" s="116">
        <f>+F23/'C67'!F22*100</f>
        <v>43.947858472998135</v>
      </c>
      <c r="G42" s="116">
        <f>+G23/'C67'!G22*100</f>
        <v>38.81856540084388</v>
      </c>
      <c r="H42" s="116">
        <f>+H23/'C67'!H22*100</f>
        <v>48</v>
      </c>
      <c r="I42" s="114"/>
      <c r="J42" s="116">
        <f>+J23/'C67'!J22*100</f>
        <v>40.237467018469658</v>
      </c>
      <c r="K42" s="116">
        <f>+K23/'C67'!K22*100</f>
        <v>32.183908045977013</v>
      </c>
      <c r="L42" s="116">
        <f>+L23/'C67'!L22*100</f>
        <v>47.073170731707314</v>
      </c>
      <c r="M42" s="114"/>
      <c r="N42" s="116">
        <f>+N23/'C67'!N22*100</f>
        <v>55.030800821355243</v>
      </c>
      <c r="O42" s="116">
        <f>+O23/'C67'!O22*100</f>
        <v>46.351931330472098</v>
      </c>
      <c r="P42" s="116">
        <f>+P23/'C67'!P22*100</f>
        <v>62.99212598425197</v>
      </c>
      <c r="Q42" s="114"/>
      <c r="R42" s="116">
        <f>+R23/'C67'!R22*100</f>
        <v>47.675225537820957</v>
      </c>
      <c r="S42" s="116">
        <f>+S23/'C67'!S22*100</f>
        <v>37.592867756315009</v>
      </c>
      <c r="T42" s="116">
        <f>+T23/'C67'!T22*100</f>
        <v>56.510416666666664</v>
      </c>
      <c r="U42" s="114"/>
      <c r="V42" s="116">
        <f>+V23/'C67'!V22*100</f>
        <v>69.096989966555185</v>
      </c>
      <c r="W42" s="116">
        <f>+W23/'C67'!W22*100</f>
        <v>64</v>
      </c>
      <c r="X42" s="116">
        <f>+X23/'C67'!X22*100</f>
        <v>73.584905660377359</v>
      </c>
      <c r="Y42" s="114"/>
      <c r="Z42" s="116" t="s">
        <v>30</v>
      </c>
      <c r="AA42" s="116" t="s">
        <v>30</v>
      </c>
      <c r="AB42" s="116" t="s">
        <v>30</v>
      </c>
    </row>
    <row r="43" spans="1:28" ht="15" customHeight="1" x14ac:dyDescent="0.25">
      <c r="A43" s="53" t="s">
        <v>42</v>
      </c>
      <c r="B43" s="37">
        <v>0</v>
      </c>
      <c r="C43" s="37">
        <v>0</v>
      </c>
      <c r="D43" s="37">
        <v>0</v>
      </c>
      <c r="E43" s="37"/>
      <c r="F43" s="37">
        <v>0</v>
      </c>
      <c r="G43" s="37">
        <v>0</v>
      </c>
      <c r="H43" s="37">
        <v>0</v>
      </c>
      <c r="I43" s="37"/>
      <c r="J43" s="37">
        <v>0</v>
      </c>
      <c r="K43" s="37">
        <v>0</v>
      </c>
      <c r="L43" s="37">
        <v>0</v>
      </c>
      <c r="M43" s="37"/>
      <c r="N43" s="37">
        <v>0</v>
      </c>
      <c r="O43" s="37">
        <v>0</v>
      </c>
      <c r="P43" s="37">
        <v>0</v>
      </c>
      <c r="Q43" s="37"/>
      <c r="R43" s="37">
        <v>0</v>
      </c>
      <c r="S43" s="37">
        <v>0</v>
      </c>
      <c r="T43" s="37">
        <v>0</v>
      </c>
      <c r="U43" s="37"/>
      <c r="V43" s="37">
        <v>0</v>
      </c>
      <c r="W43" s="37">
        <v>0</v>
      </c>
      <c r="X43" s="37">
        <v>0</v>
      </c>
      <c r="Y43" s="37"/>
      <c r="Z43" s="116" t="s">
        <v>30</v>
      </c>
      <c r="AA43" s="116" t="s">
        <v>30</v>
      </c>
      <c r="AB43" s="116" t="s">
        <v>30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 t="s">
        <v>30</v>
      </c>
      <c r="G44" s="118" t="s">
        <v>30</v>
      </c>
      <c r="H44" s="118" t="s">
        <v>30</v>
      </c>
      <c r="I44" s="102"/>
      <c r="J44" s="118" t="s">
        <v>30</v>
      </c>
      <c r="K44" s="118" t="s">
        <v>30</v>
      </c>
      <c r="L44" s="118" t="s">
        <v>30</v>
      </c>
      <c r="M44" s="102"/>
      <c r="N44" s="118" t="s">
        <v>30</v>
      </c>
      <c r="O44" s="118" t="s">
        <v>30</v>
      </c>
      <c r="P44" s="118" t="s">
        <v>30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47:AB47"/>
    <mergeCell ref="AC2:AD3"/>
    <mergeCell ref="B6:D6"/>
    <mergeCell ref="F6:H6"/>
    <mergeCell ref="J6:L6"/>
    <mergeCell ref="N6:P6"/>
    <mergeCell ref="R6:T6"/>
    <mergeCell ref="V6:X6"/>
    <mergeCell ref="Z6:AB6"/>
    <mergeCell ref="A6:A7"/>
    <mergeCell ref="A8:AB8"/>
    <mergeCell ref="A46:AB46"/>
    <mergeCell ref="A1:AB1"/>
    <mergeCell ref="A2:AB2"/>
    <mergeCell ref="A3:AB3"/>
    <mergeCell ref="A4:AB4"/>
    <mergeCell ref="A45:AB45"/>
    <mergeCell ref="A27:AB27"/>
  </mergeCells>
  <hyperlinks>
    <hyperlink ref="AD1:AE2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I43"/>
  <sheetViews>
    <sheetView showGridLines="0" zoomScaleNormal="100" zoomScaleSheetLayoutView="100" workbookViewId="0">
      <selection activeCell="A42" sqref="A42:M42"/>
    </sheetView>
  </sheetViews>
  <sheetFormatPr baseColWidth="10" defaultColWidth="11" defaultRowHeight="15" customHeight="1" x14ac:dyDescent="0.25"/>
  <cols>
    <col min="1" max="1" width="21" style="40" customWidth="1"/>
    <col min="2" max="13" width="8.28515625" style="30" customWidth="1"/>
    <col min="14" max="18" width="11.42578125" style="30" customWidth="1"/>
    <col min="19" max="251" width="11" style="30"/>
    <col min="252" max="252" width="15" style="30" customWidth="1"/>
    <col min="253" max="254" width="9.42578125" style="30" bestFit="1" customWidth="1"/>
    <col min="255" max="255" width="9.140625" style="30" bestFit="1" customWidth="1"/>
    <col min="256" max="256" width="9" style="30" bestFit="1" customWidth="1"/>
    <col min="257" max="257" width="9.42578125" style="30" bestFit="1" customWidth="1"/>
    <col min="258" max="258" width="9" style="30" bestFit="1" customWidth="1"/>
    <col min="259" max="259" width="9.140625" style="30" customWidth="1"/>
    <col min="260" max="268" width="9" style="30" bestFit="1" customWidth="1"/>
    <col min="269" max="507" width="11" style="30"/>
    <col min="508" max="508" width="15" style="30" customWidth="1"/>
    <col min="509" max="510" width="9.42578125" style="30" bestFit="1" customWidth="1"/>
    <col min="511" max="511" width="9.140625" style="30" bestFit="1" customWidth="1"/>
    <col min="512" max="512" width="9" style="30" bestFit="1" customWidth="1"/>
    <col min="513" max="513" width="9.42578125" style="30" bestFit="1" customWidth="1"/>
    <col min="514" max="514" width="9" style="30" bestFit="1" customWidth="1"/>
    <col min="515" max="515" width="9.140625" style="30" customWidth="1"/>
    <col min="516" max="524" width="9" style="30" bestFit="1" customWidth="1"/>
    <col min="525" max="763" width="11" style="30"/>
    <col min="764" max="764" width="15" style="30" customWidth="1"/>
    <col min="765" max="766" width="9.42578125" style="30" bestFit="1" customWidth="1"/>
    <col min="767" max="767" width="9.140625" style="30" bestFit="1" customWidth="1"/>
    <col min="768" max="768" width="9" style="30" bestFit="1" customWidth="1"/>
    <col min="769" max="769" width="9.42578125" style="30" bestFit="1" customWidth="1"/>
    <col min="770" max="770" width="9" style="30" bestFit="1" customWidth="1"/>
    <col min="771" max="771" width="9.140625" style="30" customWidth="1"/>
    <col min="772" max="780" width="9" style="30" bestFit="1" customWidth="1"/>
    <col min="781" max="1019" width="11" style="30"/>
    <col min="1020" max="1020" width="15" style="30" customWidth="1"/>
    <col min="1021" max="1022" width="9.42578125" style="30" bestFit="1" customWidth="1"/>
    <col min="1023" max="1023" width="9.140625" style="30" bestFit="1" customWidth="1"/>
    <col min="1024" max="1024" width="9" style="30" bestFit="1" customWidth="1"/>
    <col min="1025" max="1025" width="9.42578125" style="30" bestFit="1" customWidth="1"/>
    <col min="1026" max="1026" width="9" style="30" bestFit="1" customWidth="1"/>
    <col min="1027" max="1027" width="9.140625" style="30" customWidth="1"/>
    <col min="1028" max="1036" width="9" style="30" bestFit="1" customWidth="1"/>
    <col min="1037" max="1275" width="11" style="30"/>
    <col min="1276" max="1276" width="15" style="30" customWidth="1"/>
    <col min="1277" max="1278" width="9.42578125" style="30" bestFit="1" customWidth="1"/>
    <col min="1279" max="1279" width="9.140625" style="30" bestFit="1" customWidth="1"/>
    <col min="1280" max="1280" width="9" style="30" bestFit="1" customWidth="1"/>
    <col min="1281" max="1281" width="9.42578125" style="30" bestFit="1" customWidth="1"/>
    <col min="1282" max="1282" width="9" style="30" bestFit="1" customWidth="1"/>
    <col min="1283" max="1283" width="9.140625" style="30" customWidth="1"/>
    <col min="1284" max="1292" width="9" style="30" bestFit="1" customWidth="1"/>
    <col min="1293" max="1531" width="11" style="30"/>
    <col min="1532" max="1532" width="15" style="30" customWidth="1"/>
    <col min="1533" max="1534" width="9.42578125" style="30" bestFit="1" customWidth="1"/>
    <col min="1535" max="1535" width="9.140625" style="30" bestFit="1" customWidth="1"/>
    <col min="1536" max="1536" width="9" style="30" bestFit="1" customWidth="1"/>
    <col min="1537" max="1537" width="9.42578125" style="30" bestFit="1" customWidth="1"/>
    <col min="1538" max="1538" width="9" style="30" bestFit="1" customWidth="1"/>
    <col min="1539" max="1539" width="9.140625" style="30" customWidth="1"/>
    <col min="1540" max="1548" width="9" style="30" bestFit="1" customWidth="1"/>
    <col min="1549" max="1787" width="11" style="30"/>
    <col min="1788" max="1788" width="15" style="30" customWidth="1"/>
    <col min="1789" max="1790" width="9.42578125" style="30" bestFit="1" customWidth="1"/>
    <col min="1791" max="1791" width="9.140625" style="30" bestFit="1" customWidth="1"/>
    <col min="1792" max="1792" width="9" style="30" bestFit="1" customWidth="1"/>
    <col min="1793" max="1793" width="9.42578125" style="30" bestFit="1" customWidth="1"/>
    <col min="1794" max="1794" width="9" style="30" bestFit="1" customWidth="1"/>
    <col min="1795" max="1795" width="9.140625" style="30" customWidth="1"/>
    <col min="1796" max="1804" width="9" style="30" bestFit="1" customWidth="1"/>
    <col min="1805" max="2043" width="11" style="30"/>
    <col min="2044" max="2044" width="15" style="30" customWidth="1"/>
    <col min="2045" max="2046" width="9.42578125" style="30" bestFit="1" customWidth="1"/>
    <col min="2047" max="2047" width="9.140625" style="30" bestFit="1" customWidth="1"/>
    <col min="2048" max="2048" width="9" style="30" bestFit="1" customWidth="1"/>
    <col min="2049" max="2049" width="9.42578125" style="30" bestFit="1" customWidth="1"/>
    <col min="2050" max="2050" width="9" style="30" bestFit="1" customWidth="1"/>
    <col min="2051" max="2051" width="9.140625" style="30" customWidth="1"/>
    <col min="2052" max="2060" width="9" style="30" bestFit="1" customWidth="1"/>
    <col min="2061" max="2299" width="11" style="30"/>
    <col min="2300" max="2300" width="15" style="30" customWidth="1"/>
    <col min="2301" max="2302" width="9.42578125" style="30" bestFit="1" customWidth="1"/>
    <col min="2303" max="2303" width="9.140625" style="30" bestFit="1" customWidth="1"/>
    <col min="2304" max="2304" width="9" style="30" bestFit="1" customWidth="1"/>
    <col min="2305" max="2305" width="9.42578125" style="30" bestFit="1" customWidth="1"/>
    <col min="2306" max="2306" width="9" style="30" bestFit="1" customWidth="1"/>
    <col min="2307" max="2307" width="9.140625" style="30" customWidth="1"/>
    <col min="2308" max="2316" width="9" style="30" bestFit="1" customWidth="1"/>
    <col min="2317" max="2555" width="11" style="30"/>
    <col min="2556" max="2556" width="15" style="30" customWidth="1"/>
    <col min="2557" max="2558" width="9.42578125" style="30" bestFit="1" customWidth="1"/>
    <col min="2559" max="2559" width="9.140625" style="30" bestFit="1" customWidth="1"/>
    <col min="2560" max="2560" width="9" style="30" bestFit="1" customWidth="1"/>
    <col min="2561" max="2561" width="9.42578125" style="30" bestFit="1" customWidth="1"/>
    <col min="2562" max="2562" width="9" style="30" bestFit="1" customWidth="1"/>
    <col min="2563" max="2563" width="9.140625" style="30" customWidth="1"/>
    <col min="2564" max="2572" width="9" style="30" bestFit="1" customWidth="1"/>
    <col min="2573" max="2811" width="11" style="30"/>
    <col min="2812" max="2812" width="15" style="30" customWidth="1"/>
    <col min="2813" max="2814" width="9.42578125" style="30" bestFit="1" customWidth="1"/>
    <col min="2815" max="2815" width="9.140625" style="30" bestFit="1" customWidth="1"/>
    <col min="2816" max="2816" width="9" style="30" bestFit="1" customWidth="1"/>
    <col min="2817" max="2817" width="9.42578125" style="30" bestFit="1" customWidth="1"/>
    <col min="2818" max="2818" width="9" style="30" bestFit="1" customWidth="1"/>
    <col min="2819" max="2819" width="9.140625" style="30" customWidth="1"/>
    <col min="2820" max="2828" width="9" style="30" bestFit="1" customWidth="1"/>
    <col min="2829" max="3067" width="11" style="30"/>
    <col min="3068" max="3068" width="15" style="30" customWidth="1"/>
    <col min="3069" max="3070" width="9.42578125" style="30" bestFit="1" customWidth="1"/>
    <col min="3071" max="3071" width="9.140625" style="30" bestFit="1" customWidth="1"/>
    <col min="3072" max="3072" width="9" style="30" bestFit="1" customWidth="1"/>
    <col min="3073" max="3073" width="9.42578125" style="30" bestFit="1" customWidth="1"/>
    <col min="3074" max="3074" width="9" style="30" bestFit="1" customWidth="1"/>
    <col min="3075" max="3075" width="9.140625" style="30" customWidth="1"/>
    <col min="3076" max="3084" width="9" style="30" bestFit="1" customWidth="1"/>
    <col min="3085" max="3323" width="11" style="30"/>
    <col min="3324" max="3324" width="15" style="30" customWidth="1"/>
    <col min="3325" max="3326" width="9.42578125" style="30" bestFit="1" customWidth="1"/>
    <col min="3327" max="3327" width="9.140625" style="30" bestFit="1" customWidth="1"/>
    <col min="3328" max="3328" width="9" style="30" bestFit="1" customWidth="1"/>
    <col min="3329" max="3329" width="9.42578125" style="30" bestFit="1" customWidth="1"/>
    <col min="3330" max="3330" width="9" style="30" bestFit="1" customWidth="1"/>
    <col min="3331" max="3331" width="9.140625" style="30" customWidth="1"/>
    <col min="3332" max="3340" width="9" style="30" bestFit="1" customWidth="1"/>
    <col min="3341" max="3579" width="11" style="30"/>
    <col min="3580" max="3580" width="15" style="30" customWidth="1"/>
    <col min="3581" max="3582" width="9.42578125" style="30" bestFit="1" customWidth="1"/>
    <col min="3583" max="3583" width="9.140625" style="30" bestFit="1" customWidth="1"/>
    <col min="3584" max="3584" width="9" style="30" bestFit="1" customWidth="1"/>
    <col min="3585" max="3585" width="9.42578125" style="30" bestFit="1" customWidth="1"/>
    <col min="3586" max="3586" width="9" style="30" bestFit="1" customWidth="1"/>
    <col min="3587" max="3587" width="9.140625" style="30" customWidth="1"/>
    <col min="3588" max="3596" width="9" style="30" bestFit="1" customWidth="1"/>
    <col min="3597" max="3835" width="11" style="30"/>
    <col min="3836" max="3836" width="15" style="30" customWidth="1"/>
    <col min="3837" max="3838" width="9.42578125" style="30" bestFit="1" customWidth="1"/>
    <col min="3839" max="3839" width="9.140625" style="30" bestFit="1" customWidth="1"/>
    <col min="3840" max="3840" width="9" style="30" bestFit="1" customWidth="1"/>
    <col min="3841" max="3841" width="9.42578125" style="30" bestFit="1" customWidth="1"/>
    <col min="3842" max="3842" width="9" style="30" bestFit="1" customWidth="1"/>
    <col min="3843" max="3843" width="9.140625" style="30" customWidth="1"/>
    <col min="3844" max="3852" width="9" style="30" bestFit="1" customWidth="1"/>
    <col min="3853" max="4091" width="11" style="30"/>
    <col min="4092" max="4092" width="15" style="30" customWidth="1"/>
    <col min="4093" max="4094" width="9.42578125" style="30" bestFit="1" customWidth="1"/>
    <col min="4095" max="4095" width="9.140625" style="30" bestFit="1" customWidth="1"/>
    <col min="4096" max="4096" width="9" style="30" bestFit="1" customWidth="1"/>
    <col min="4097" max="4097" width="9.42578125" style="30" bestFit="1" customWidth="1"/>
    <col min="4098" max="4098" width="9" style="30" bestFit="1" customWidth="1"/>
    <col min="4099" max="4099" width="9.140625" style="30" customWidth="1"/>
    <col min="4100" max="4108" width="9" style="30" bestFit="1" customWidth="1"/>
    <col min="4109" max="4347" width="11" style="30"/>
    <col min="4348" max="4348" width="15" style="30" customWidth="1"/>
    <col min="4349" max="4350" width="9.42578125" style="30" bestFit="1" customWidth="1"/>
    <col min="4351" max="4351" width="9.140625" style="30" bestFit="1" customWidth="1"/>
    <col min="4352" max="4352" width="9" style="30" bestFit="1" customWidth="1"/>
    <col min="4353" max="4353" width="9.42578125" style="30" bestFit="1" customWidth="1"/>
    <col min="4354" max="4354" width="9" style="30" bestFit="1" customWidth="1"/>
    <col min="4355" max="4355" width="9.140625" style="30" customWidth="1"/>
    <col min="4356" max="4364" width="9" style="30" bestFit="1" customWidth="1"/>
    <col min="4365" max="4603" width="11" style="30"/>
    <col min="4604" max="4604" width="15" style="30" customWidth="1"/>
    <col min="4605" max="4606" width="9.42578125" style="30" bestFit="1" customWidth="1"/>
    <col min="4607" max="4607" width="9.140625" style="30" bestFit="1" customWidth="1"/>
    <col min="4608" max="4608" width="9" style="30" bestFit="1" customWidth="1"/>
    <col min="4609" max="4609" width="9.42578125" style="30" bestFit="1" customWidth="1"/>
    <col min="4610" max="4610" width="9" style="30" bestFit="1" customWidth="1"/>
    <col min="4611" max="4611" width="9.140625" style="30" customWidth="1"/>
    <col min="4612" max="4620" width="9" style="30" bestFit="1" customWidth="1"/>
    <col min="4621" max="4859" width="11" style="30"/>
    <col min="4860" max="4860" width="15" style="30" customWidth="1"/>
    <col min="4861" max="4862" width="9.42578125" style="30" bestFit="1" customWidth="1"/>
    <col min="4863" max="4863" width="9.140625" style="30" bestFit="1" customWidth="1"/>
    <col min="4864" max="4864" width="9" style="30" bestFit="1" customWidth="1"/>
    <col min="4865" max="4865" width="9.42578125" style="30" bestFit="1" customWidth="1"/>
    <col min="4866" max="4866" width="9" style="30" bestFit="1" customWidth="1"/>
    <col min="4867" max="4867" width="9.140625" style="30" customWidth="1"/>
    <col min="4868" max="4876" width="9" style="30" bestFit="1" customWidth="1"/>
    <col min="4877" max="5115" width="11" style="30"/>
    <col min="5116" max="5116" width="15" style="30" customWidth="1"/>
    <col min="5117" max="5118" width="9.42578125" style="30" bestFit="1" customWidth="1"/>
    <col min="5119" max="5119" width="9.140625" style="30" bestFit="1" customWidth="1"/>
    <col min="5120" max="5120" width="9" style="30" bestFit="1" customWidth="1"/>
    <col min="5121" max="5121" width="9.42578125" style="30" bestFit="1" customWidth="1"/>
    <col min="5122" max="5122" width="9" style="30" bestFit="1" customWidth="1"/>
    <col min="5123" max="5123" width="9.140625" style="30" customWidth="1"/>
    <col min="5124" max="5132" width="9" style="30" bestFit="1" customWidth="1"/>
    <col min="5133" max="5371" width="11" style="30"/>
    <col min="5372" max="5372" width="15" style="30" customWidth="1"/>
    <col min="5373" max="5374" width="9.42578125" style="30" bestFit="1" customWidth="1"/>
    <col min="5375" max="5375" width="9.140625" style="30" bestFit="1" customWidth="1"/>
    <col min="5376" max="5376" width="9" style="30" bestFit="1" customWidth="1"/>
    <col min="5377" max="5377" width="9.42578125" style="30" bestFit="1" customWidth="1"/>
    <col min="5378" max="5378" width="9" style="30" bestFit="1" customWidth="1"/>
    <col min="5379" max="5379" width="9.140625" style="30" customWidth="1"/>
    <col min="5380" max="5388" width="9" style="30" bestFit="1" customWidth="1"/>
    <col min="5389" max="5627" width="11" style="30"/>
    <col min="5628" max="5628" width="15" style="30" customWidth="1"/>
    <col min="5629" max="5630" width="9.42578125" style="30" bestFit="1" customWidth="1"/>
    <col min="5631" max="5631" width="9.140625" style="30" bestFit="1" customWidth="1"/>
    <col min="5632" max="5632" width="9" style="30" bestFit="1" customWidth="1"/>
    <col min="5633" max="5633" width="9.42578125" style="30" bestFit="1" customWidth="1"/>
    <col min="5634" max="5634" width="9" style="30" bestFit="1" customWidth="1"/>
    <col min="5635" max="5635" width="9.140625" style="30" customWidth="1"/>
    <col min="5636" max="5644" width="9" style="30" bestFit="1" customWidth="1"/>
    <col min="5645" max="5883" width="11" style="30"/>
    <col min="5884" max="5884" width="15" style="30" customWidth="1"/>
    <col min="5885" max="5886" width="9.42578125" style="30" bestFit="1" customWidth="1"/>
    <col min="5887" max="5887" width="9.140625" style="30" bestFit="1" customWidth="1"/>
    <col min="5888" max="5888" width="9" style="30" bestFit="1" customWidth="1"/>
    <col min="5889" max="5889" width="9.42578125" style="30" bestFit="1" customWidth="1"/>
    <col min="5890" max="5890" width="9" style="30" bestFit="1" customWidth="1"/>
    <col min="5891" max="5891" width="9.140625" style="30" customWidth="1"/>
    <col min="5892" max="5900" width="9" style="30" bestFit="1" customWidth="1"/>
    <col min="5901" max="6139" width="11" style="30"/>
    <col min="6140" max="6140" width="15" style="30" customWidth="1"/>
    <col min="6141" max="6142" width="9.42578125" style="30" bestFit="1" customWidth="1"/>
    <col min="6143" max="6143" width="9.140625" style="30" bestFit="1" customWidth="1"/>
    <col min="6144" max="6144" width="9" style="30" bestFit="1" customWidth="1"/>
    <col min="6145" max="6145" width="9.42578125" style="30" bestFit="1" customWidth="1"/>
    <col min="6146" max="6146" width="9" style="30" bestFit="1" customWidth="1"/>
    <col min="6147" max="6147" width="9.140625" style="30" customWidth="1"/>
    <col min="6148" max="6156" width="9" style="30" bestFit="1" customWidth="1"/>
    <col min="6157" max="6395" width="11" style="30"/>
    <col min="6396" max="6396" width="15" style="30" customWidth="1"/>
    <col min="6397" max="6398" width="9.42578125" style="30" bestFit="1" customWidth="1"/>
    <col min="6399" max="6399" width="9.140625" style="30" bestFit="1" customWidth="1"/>
    <col min="6400" max="6400" width="9" style="30" bestFit="1" customWidth="1"/>
    <col min="6401" max="6401" width="9.42578125" style="30" bestFit="1" customWidth="1"/>
    <col min="6402" max="6402" width="9" style="30" bestFit="1" customWidth="1"/>
    <col min="6403" max="6403" width="9.140625" style="30" customWidth="1"/>
    <col min="6404" max="6412" width="9" style="30" bestFit="1" customWidth="1"/>
    <col min="6413" max="6651" width="11" style="30"/>
    <col min="6652" max="6652" width="15" style="30" customWidth="1"/>
    <col min="6653" max="6654" width="9.42578125" style="30" bestFit="1" customWidth="1"/>
    <col min="6655" max="6655" width="9.140625" style="30" bestFit="1" customWidth="1"/>
    <col min="6656" max="6656" width="9" style="30" bestFit="1" customWidth="1"/>
    <col min="6657" max="6657" width="9.42578125" style="30" bestFit="1" customWidth="1"/>
    <col min="6658" max="6658" width="9" style="30" bestFit="1" customWidth="1"/>
    <col min="6659" max="6659" width="9.140625" style="30" customWidth="1"/>
    <col min="6660" max="6668" width="9" style="30" bestFit="1" customWidth="1"/>
    <col min="6669" max="6907" width="11" style="30"/>
    <col min="6908" max="6908" width="15" style="30" customWidth="1"/>
    <col min="6909" max="6910" width="9.42578125" style="30" bestFit="1" customWidth="1"/>
    <col min="6911" max="6911" width="9.140625" style="30" bestFit="1" customWidth="1"/>
    <col min="6912" max="6912" width="9" style="30" bestFit="1" customWidth="1"/>
    <col min="6913" max="6913" width="9.42578125" style="30" bestFit="1" customWidth="1"/>
    <col min="6914" max="6914" width="9" style="30" bestFit="1" customWidth="1"/>
    <col min="6915" max="6915" width="9.140625" style="30" customWidth="1"/>
    <col min="6916" max="6924" width="9" style="30" bestFit="1" customWidth="1"/>
    <col min="6925" max="7163" width="11" style="30"/>
    <col min="7164" max="7164" width="15" style="30" customWidth="1"/>
    <col min="7165" max="7166" width="9.42578125" style="30" bestFit="1" customWidth="1"/>
    <col min="7167" max="7167" width="9.140625" style="30" bestFit="1" customWidth="1"/>
    <col min="7168" max="7168" width="9" style="30" bestFit="1" customWidth="1"/>
    <col min="7169" max="7169" width="9.42578125" style="30" bestFit="1" customWidth="1"/>
    <col min="7170" max="7170" width="9" style="30" bestFit="1" customWidth="1"/>
    <col min="7171" max="7171" width="9.140625" style="30" customWidth="1"/>
    <col min="7172" max="7180" width="9" style="30" bestFit="1" customWidth="1"/>
    <col min="7181" max="7419" width="11" style="30"/>
    <col min="7420" max="7420" width="15" style="30" customWidth="1"/>
    <col min="7421" max="7422" width="9.42578125" style="30" bestFit="1" customWidth="1"/>
    <col min="7423" max="7423" width="9.140625" style="30" bestFit="1" customWidth="1"/>
    <col min="7424" max="7424" width="9" style="30" bestFit="1" customWidth="1"/>
    <col min="7425" max="7425" width="9.42578125" style="30" bestFit="1" customWidth="1"/>
    <col min="7426" max="7426" width="9" style="30" bestFit="1" customWidth="1"/>
    <col min="7427" max="7427" width="9.140625" style="30" customWidth="1"/>
    <col min="7428" max="7436" width="9" style="30" bestFit="1" customWidth="1"/>
    <col min="7437" max="7675" width="11" style="30"/>
    <col min="7676" max="7676" width="15" style="30" customWidth="1"/>
    <col min="7677" max="7678" width="9.42578125" style="30" bestFit="1" customWidth="1"/>
    <col min="7679" max="7679" width="9.140625" style="30" bestFit="1" customWidth="1"/>
    <col min="7680" max="7680" width="9" style="30" bestFit="1" customWidth="1"/>
    <col min="7681" max="7681" width="9.42578125" style="30" bestFit="1" customWidth="1"/>
    <col min="7682" max="7682" width="9" style="30" bestFit="1" customWidth="1"/>
    <col min="7683" max="7683" width="9.140625" style="30" customWidth="1"/>
    <col min="7684" max="7692" width="9" style="30" bestFit="1" customWidth="1"/>
    <col min="7693" max="7931" width="11" style="30"/>
    <col min="7932" max="7932" width="15" style="30" customWidth="1"/>
    <col min="7933" max="7934" width="9.42578125" style="30" bestFit="1" customWidth="1"/>
    <col min="7935" max="7935" width="9.140625" style="30" bestFit="1" customWidth="1"/>
    <col min="7936" max="7936" width="9" style="30" bestFit="1" customWidth="1"/>
    <col min="7937" max="7937" width="9.42578125" style="30" bestFit="1" customWidth="1"/>
    <col min="7938" max="7938" width="9" style="30" bestFit="1" customWidth="1"/>
    <col min="7939" max="7939" width="9.140625" style="30" customWidth="1"/>
    <col min="7940" max="7948" width="9" style="30" bestFit="1" customWidth="1"/>
    <col min="7949" max="8187" width="11" style="30"/>
    <col min="8188" max="8188" width="15" style="30" customWidth="1"/>
    <col min="8189" max="8190" width="9.42578125" style="30" bestFit="1" customWidth="1"/>
    <col min="8191" max="8191" width="9.140625" style="30" bestFit="1" customWidth="1"/>
    <col min="8192" max="8192" width="9" style="30" bestFit="1" customWidth="1"/>
    <col min="8193" max="8193" width="9.42578125" style="30" bestFit="1" customWidth="1"/>
    <col min="8194" max="8194" width="9" style="30" bestFit="1" customWidth="1"/>
    <col min="8195" max="8195" width="9.140625" style="30" customWidth="1"/>
    <col min="8196" max="8204" width="9" style="30" bestFit="1" customWidth="1"/>
    <col min="8205" max="8443" width="11" style="30"/>
    <col min="8444" max="8444" width="15" style="30" customWidth="1"/>
    <col min="8445" max="8446" width="9.42578125" style="30" bestFit="1" customWidth="1"/>
    <col min="8447" max="8447" width="9.140625" style="30" bestFit="1" customWidth="1"/>
    <col min="8448" max="8448" width="9" style="30" bestFit="1" customWidth="1"/>
    <col min="8449" max="8449" width="9.42578125" style="30" bestFit="1" customWidth="1"/>
    <col min="8450" max="8450" width="9" style="30" bestFit="1" customWidth="1"/>
    <col min="8451" max="8451" width="9.140625" style="30" customWidth="1"/>
    <col min="8452" max="8460" width="9" style="30" bestFit="1" customWidth="1"/>
    <col min="8461" max="8699" width="11" style="30"/>
    <col min="8700" max="8700" width="15" style="30" customWidth="1"/>
    <col min="8701" max="8702" width="9.42578125" style="30" bestFit="1" customWidth="1"/>
    <col min="8703" max="8703" width="9.140625" style="30" bestFit="1" customWidth="1"/>
    <col min="8704" max="8704" width="9" style="30" bestFit="1" customWidth="1"/>
    <col min="8705" max="8705" width="9.42578125" style="30" bestFit="1" customWidth="1"/>
    <col min="8706" max="8706" width="9" style="30" bestFit="1" customWidth="1"/>
    <col min="8707" max="8707" width="9.140625" style="30" customWidth="1"/>
    <col min="8708" max="8716" width="9" style="30" bestFit="1" customWidth="1"/>
    <col min="8717" max="8955" width="11" style="30"/>
    <col min="8956" max="8956" width="15" style="30" customWidth="1"/>
    <col min="8957" max="8958" width="9.42578125" style="30" bestFit="1" customWidth="1"/>
    <col min="8959" max="8959" width="9.140625" style="30" bestFit="1" customWidth="1"/>
    <col min="8960" max="8960" width="9" style="30" bestFit="1" customWidth="1"/>
    <col min="8961" max="8961" width="9.42578125" style="30" bestFit="1" customWidth="1"/>
    <col min="8962" max="8962" width="9" style="30" bestFit="1" customWidth="1"/>
    <col min="8963" max="8963" width="9.140625" style="30" customWidth="1"/>
    <col min="8964" max="8972" width="9" style="30" bestFit="1" customWidth="1"/>
    <col min="8973" max="9211" width="11" style="30"/>
    <col min="9212" max="9212" width="15" style="30" customWidth="1"/>
    <col min="9213" max="9214" width="9.42578125" style="30" bestFit="1" customWidth="1"/>
    <col min="9215" max="9215" width="9.140625" style="30" bestFit="1" customWidth="1"/>
    <col min="9216" max="9216" width="9" style="30" bestFit="1" customWidth="1"/>
    <col min="9217" max="9217" width="9.42578125" style="30" bestFit="1" customWidth="1"/>
    <col min="9218" max="9218" width="9" style="30" bestFit="1" customWidth="1"/>
    <col min="9219" max="9219" width="9.140625" style="30" customWidth="1"/>
    <col min="9220" max="9228" width="9" style="30" bestFit="1" customWidth="1"/>
    <col min="9229" max="9467" width="11" style="30"/>
    <col min="9468" max="9468" width="15" style="30" customWidth="1"/>
    <col min="9469" max="9470" width="9.42578125" style="30" bestFit="1" customWidth="1"/>
    <col min="9471" max="9471" width="9.140625" style="30" bestFit="1" customWidth="1"/>
    <col min="9472" max="9472" width="9" style="30" bestFit="1" customWidth="1"/>
    <col min="9473" max="9473" width="9.42578125" style="30" bestFit="1" customWidth="1"/>
    <col min="9474" max="9474" width="9" style="30" bestFit="1" customWidth="1"/>
    <col min="9475" max="9475" width="9.140625" style="30" customWidth="1"/>
    <col min="9476" max="9484" width="9" style="30" bestFit="1" customWidth="1"/>
    <col min="9485" max="9723" width="11" style="30"/>
    <col min="9724" max="9724" width="15" style="30" customWidth="1"/>
    <col min="9725" max="9726" width="9.42578125" style="30" bestFit="1" customWidth="1"/>
    <col min="9727" max="9727" width="9.140625" style="30" bestFit="1" customWidth="1"/>
    <col min="9728" max="9728" width="9" style="30" bestFit="1" customWidth="1"/>
    <col min="9729" max="9729" width="9.42578125" style="30" bestFit="1" customWidth="1"/>
    <col min="9730" max="9730" width="9" style="30" bestFit="1" customWidth="1"/>
    <col min="9731" max="9731" width="9.140625" style="30" customWidth="1"/>
    <col min="9732" max="9740" width="9" style="30" bestFit="1" customWidth="1"/>
    <col min="9741" max="9979" width="11" style="30"/>
    <col min="9980" max="9980" width="15" style="30" customWidth="1"/>
    <col min="9981" max="9982" width="9.42578125" style="30" bestFit="1" customWidth="1"/>
    <col min="9983" max="9983" width="9.140625" style="30" bestFit="1" customWidth="1"/>
    <col min="9984" max="9984" width="9" style="30" bestFit="1" customWidth="1"/>
    <col min="9985" max="9985" width="9.42578125" style="30" bestFit="1" customWidth="1"/>
    <col min="9986" max="9986" width="9" style="30" bestFit="1" customWidth="1"/>
    <col min="9987" max="9987" width="9.140625" style="30" customWidth="1"/>
    <col min="9988" max="9996" width="9" style="30" bestFit="1" customWidth="1"/>
    <col min="9997" max="10235" width="11" style="30"/>
    <col min="10236" max="10236" width="15" style="30" customWidth="1"/>
    <col min="10237" max="10238" width="9.42578125" style="30" bestFit="1" customWidth="1"/>
    <col min="10239" max="10239" width="9.140625" style="30" bestFit="1" customWidth="1"/>
    <col min="10240" max="10240" width="9" style="30" bestFit="1" customWidth="1"/>
    <col min="10241" max="10241" width="9.42578125" style="30" bestFit="1" customWidth="1"/>
    <col min="10242" max="10242" width="9" style="30" bestFit="1" customWidth="1"/>
    <col min="10243" max="10243" width="9.140625" style="30" customWidth="1"/>
    <col min="10244" max="10252" width="9" style="30" bestFit="1" customWidth="1"/>
    <col min="10253" max="10491" width="11" style="30"/>
    <col min="10492" max="10492" width="15" style="30" customWidth="1"/>
    <col min="10493" max="10494" width="9.42578125" style="30" bestFit="1" customWidth="1"/>
    <col min="10495" max="10495" width="9.140625" style="30" bestFit="1" customWidth="1"/>
    <col min="10496" max="10496" width="9" style="30" bestFit="1" customWidth="1"/>
    <col min="10497" max="10497" width="9.42578125" style="30" bestFit="1" customWidth="1"/>
    <col min="10498" max="10498" width="9" style="30" bestFit="1" customWidth="1"/>
    <col min="10499" max="10499" width="9.140625" style="30" customWidth="1"/>
    <col min="10500" max="10508" width="9" style="30" bestFit="1" customWidth="1"/>
    <col min="10509" max="10747" width="11" style="30"/>
    <col min="10748" max="10748" width="15" style="30" customWidth="1"/>
    <col min="10749" max="10750" width="9.42578125" style="30" bestFit="1" customWidth="1"/>
    <col min="10751" max="10751" width="9.140625" style="30" bestFit="1" customWidth="1"/>
    <col min="10752" max="10752" width="9" style="30" bestFit="1" customWidth="1"/>
    <col min="10753" max="10753" width="9.42578125" style="30" bestFit="1" customWidth="1"/>
    <col min="10754" max="10754" width="9" style="30" bestFit="1" customWidth="1"/>
    <col min="10755" max="10755" width="9.140625" style="30" customWidth="1"/>
    <col min="10756" max="10764" width="9" style="30" bestFit="1" customWidth="1"/>
    <col min="10765" max="11003" width="11" style="30"/>
    <col min="11004" max="11004" width="15" style="30" customWidth="1"/>
    <col min="11005" max="11006" width="9.42578125" style="30" bestFit="1" customWidth="1"/>
    <col min="11007" max="11007" width="9.140625" style="30" bestFit="1" customWidth="1"/>
    <col min="11008" max="11008" width="9" style="30" bestFit="1" customWidth="1"/>
    <col min="11009" max="11009" width="9.42578125" style="30" bestFit="1" customWidth="1"/>
    <col min="11010" max="11010" width="9" style="30" bestFit="1" customWidth="1"/>
    <col min="11011" max="11011" width="9.140625" style="30" customWidth="1"/>
    <col min="11012" max="11020" width="9" style="30" bestFit="1" customWidth="1"/>
    <col min="11021" max="11259" width="11" style="30"/>
    <col min="11260" max="11260" width="15" style="30" customWidth="1"/>
    <col min="11261" max="11262" width="9.42578125" style="30" bestFit="1" customWidth="1"/>
    <col min="11263" max="11263" width="9.140625" style="30" bestFit="1" customWidth="1"/>
    <col min="11264" max="11264" width="9" style="30" bestFit="1" customWidth="1"/>
    <col min="11265" max="11265" width="9.42578125" style="30" bestFit="1" customWidth="1"/>
    <col min="11266" max="11266" width="9" style="30" bestFit="1" customWidth="1"/>
    <col min="11267" max="11267" width="9.140625" style="30" customWidth="1"/>
    <col min="11268" max="11276" width="9" style="30" bestFit="1" customWidth="1"/>
    <col min="11277" max="11515" width="11" style="30"/>
    <col min="11516" max="11516" width="15" style="30" customWidth="1"/>
    <col min="11517" max="11518" width="9.42578125" style="30" bestFit="1" customWidth="1"/>
    <col min="11519" max="11519" width="9.140625" style="30" bestFit="1" customWidth="1"/>
    <col min="11520" max="11520" width="9" style="30" bestFit="1" customWidth="1"/>
    <col min="11521" max="11521" width="9.42578125" style="30" bestFit="1" customWidth="1"/>
    <col min="11522" max="11522" width="9" style="30" bestFit="1" customWidth="1"/>
    <col min="11523" max="11523" width="9.140625" style="30" customWidth="1"/>
    <col min="11524" max="11532" width="9" style="30" bestFit="1" customWidth="1"/>
    <col min="11533" max="11771" width="11" style="30"/>
    <col min="11772" max="11772" width="15" style="30" customWidth="1"/>
    <col min="11773" max="11774" width="9.42578125" style="30" bestFit="1" customWidth="1"/>
    <col min="11775" max="11775" width="9.140625" style="30" bestFit="1" customWidth="1"/>
    <col min="11776" max="11776" width="9" style="30" bestFit="1" customWidth="1"/>
    <col min="11777" max="11777" width="9.42578125" style="30" bestFit="1" customWidth="1"/>
    <col min="11778" max="11778" width="9" style="30" bestFit="1" customWidth="1"/>
    <col min="11779" max="11779" width="9.140625" style="30" customWidth="1"/>
    <col min="11780" max="11788" width="9" style="30" bestFit="1" customWidth="1"/>
    <col min="11789" max="12027" width="11" style="30"/>
    <col min="12028" max="12028" width="15" style="30" customWidth="1"/>
    <col min="12029" max="12030" width="9.42578125" style="30" bestFit="1" customWidth="1"/>
    <col min="12031" max="12031" width="9.140625" style="30" bestFit="1" customWidth="1"/>
    <col min="12032" max="12032" width="9" style="30" bestFit="1" customWidth="1"/>
    <col min="12033" max="12033" width="9.42578125" style="30" bestFit="1" customWidth="1"/>
    <col min="12034" max="12034" width="9" style="30" bestFit="1" customWidth="1"/>
    <col min="12035" max="12035" width="9.140625" style="30" customWidth="1"/>
    <col min="12036" max="12044" width="9" style="30" bestFit="1" customWidth="1"/>
    <col min="12045" max="12283" width="11" style="30"/>
    <col min="12284" max="12284" width="15" style="30" customWidth="1"/>
    <col min="12285" max="12286" width="9.42578125" style="30" bestFit="1" customWidth="1"/>
    <col min="12287" max="12287" width="9.140625" style="30" bestFit="1" customWidth="1"/>
    <col min="12288" max="12288" width="9" style="30" bestFit="1" customWidth="1"/>
    <col min="12289" max="12289" width="9.42578125" style="30" bestFit="1" customWidth="1"/>
    <col min="12290" max="12290" width="9" style="30" bestFit="1" customWidth="1"/>
    <col min="12291" max="12291" width="9.140625" style="30" customWidth="1"/>
    <col min="12292" max="12300" width="9" style="30" bestFit="1" customWidth="1"/>
    <col min="12301" max="12539" width="11" style="30"/>
    <col min="12540" max="12540" width="15" style="30" customWidth="1"/>
    <col min="12541" max="12542" width="9.42578125" style="30" bestFit="1" customWidth="1"/>
    <col min="12543" max="12543" width="9.140625" style="30" bestFit="1" customWidth="1"/>
    <col min="12544" max="12544" width="9" style="30" bestFit="1" customWidth="1"/>
    <col min="12545" max="12545" width="9.42578125" style="30" bestFit="1" customWidth="1"/>
    <col min="12546" max="12546" width="9" style="30" bestFit="1" customWidth="1"/>
    <col min="12547" max="12547" width="9.140625" style="30" customWidth="1"/>
    <col min="12548" max="12556" width="9" style="30" bestFit="1" customWidth="1"/>
    <col min="12557" max="12795" width="11" style="30"/>
    <col min="12796" max="12796" width="15" style="30" customWidth="1"/>
    <col min="12797" max="12798" width="9.42578125" style="30" bestFit="1" customWidth="1"/>
    <col min="12799" max="12799" width="9.140625" style="30" bestFit="1" customWidth="1"/>
    <col min="12800" max="12800" width="9" style="30" bestFit="1" customWidth="1"/>
    <col min="12801" max="12801" width="9.42578125" style="30" bestFit="1" customWidth="1"/>
    <col min="12802" max="12802" width="9" style="30" bestFit="1" customWidth="1"/>
    <col min="12803" max="12803" width="9.140625" style="30" customWidth="1"/>
    <col min="12804" max="12812" width="9" style="30" bestFit="1" customWidth="1"/>
    <col min="12813" max="13051" width="11" style="30"/>
    <col min="13052" max="13052" width="15" style="30" customWidth="1"/>
    <col min="13053" max="13054" width="9.42578125" style="30" bestFit="1" customWidth="1"/>
    <col min="13055" max="13055" width="9.140625" style="30" bestFit="1" customWidth="1"/>
    <col min="13056" max="13056" width="9" style="30" bestFit="1" customWidth="1"/>
    <col min="13057" max="13057" width="9.42578125" style="30" bestFit="1" customWidth="1"/>
    <col min="13058" max="13058" width="9" style="30" bestFit="1" customWidth="1"/>
    <col min="13059" max="13059" width="9.140625" style="30" customWidth="1"/>
    <col min="13060" max="13068" width="9" style="30" bestFit="1" customWidth="1"/>
    <col min="13069" max="13307" width="11" style="30"/>
    <col min="13308" max="13308" width="15" style="30" customWidth="1"/>
    <col min="13309" max="13310" width="9.42578125" style="30" bestFit="1" customWidth="1"/>
    <col min="13311" max="13311" width="9.140625" style="30" bestFit="1" customWidth="1"/>
    <col min="13312" max="13312" width="9" style="30" bestFit="1" customWidth="1"/>
    <col min="13313" max="13313" width="9.42578125" style="30" bestFit="1" customWidth="1"/>
    <col min="13314" max="13314" width="9" style="30" bestFit="1" customWidth="1"/>
    <col min="13315" max="13315" width="9.140625" style="30" customWidth="1"/>
    <col min="13316" max="13324" width="9" style="30" bestFit="1" customWidth="1"/>
    <col min="13325" max="13563" width="11" style="30"/>
    <col min="13564" max="13564" width="15" style="30" customWidth="1"/>
    <col min="13565" max="13566" width="9.42578125" style="30" bestFit="1" customWidth="1"/>
    <col min="13567" max="13567" width="9.140625" style="30" bestFit="1" customWidth="1"/>
    <col min="13568" max="13568" width="9" style="30" bestFit="1" customWidth="1"/>
    <col min="13569" max="13569" width="9.42578125" style="30" bestFit="1" customWidth="1"/>
    <col min="13570" max="13570" width="9" style="30" bestFit="1" customWidth="1"/>
    <col min="13571" max="13571" width="9.140625" style="30" customWidth="1"/>
    <col min="13572" max="13580" width="9" style="30" bestFit="1" customWidth="1"/>
    <col min="13581" max="13819" width="11" style="30"/>
    <col min="13820" max="13820" width="15" style="30" customWidth="1"/>
    <col min="13821" max="13822" width="9.42578125" style="30" bestFit="1" customWidth="1"/>
    <col min="13823" max="13823" width="9.140625" style="30" bestFit="1" customWidth="1"/>
    <col min="13824" max="13824" width="9" style="30" bestFit="1" customWidth="1"/>
    <col min="13825" max="13825" width="9.42578125" style="30" bestFit="1" customWidth="1"/>
    <col min="13826" max="13826" width="9" style="30" bestFit="1" customWidth="1"/>
    <col min="13827" max="13827" width="9.140625" style="30" customWidth="1"/>
    <col min="13828" max="13836" width="9" style="30" bestFit="1" customWidth="1"/>
    <col min="13837" max="14075" width="11" style="30"/>
    <col min="14076" max="14076" width="15" style="30" customWidth="1"/>
    <col min="14077" max="14078" width="9.42578125" style="30" bestFit="1" customWidth="1"/>
    <col min="14079" max="14079" width="9.140625" style="30" bestFit="1" customWidth="1"/>
    <col min="14080" max="14080" width="9" style="30" bestFit="1" customWidth="1"/>
    <col min="14081" max="14081" width="9.42578125" style="30" bestFit="1" customWidth="1"/>
    <col min="14082" max="14082" width="9" style="30" bestFit="1" customWidth="1"/>
    <col min="14083" max="14083" width="9.140625" style="30" customWidth="1"/>
    <col min="14084" max="14092" width="9" style="30" bestFit="1" customWidth="1"/>
    <col min="14093" max="14331" width="11" style="30"/>
    <col min="14332" max="14332" width="15" style="30" customWidth="1"/>
    <col min="14333" max="14334" width="9.42578125" style="30" bestFit="1" customWidth="1"/>
    <col min="14335" max="14335" width="9.140625" style="30" bestFit="1" customWidth="1"/>
    <col min="14336" max="14336" width="9" style="30" bestFit="1" customWidth="1"/>
    <col min="14337" max="14337" width="9.42578125" style="30" bestFit="1" customWidth="1"/>
    <col min="14338" max="14338" width="9" style="30" bestFit="1" customWidth="1"/>
    <col min="14339" max="14339" width="9.140625" style="30" customWidth="1"/>
    <col min="14340" max="14348" width="9" style="30" bestFit="1" customWidth="1"/>
    <col min="14349" max="14587" width="11" style="30"/>
    <col min="14588" max="14588" width="15" style="30" customWidth="1"/>
    <col min="14589" max="14590" width="9.42578125" style="30" bestFit="1" customWidth="1"/>
    <col min="14591" max="14591" width="9.140625" style="30" bestFit="1" customWidth="1"/>
    <col min="14592" max="14592" width="9" style="30" bestFit="1" customWidth="1"/>
    <col min="14593" max="14593" width="9.42578125" style="30" bestFit="1" customWidth="1"/>
    <col min="14594" max="14594" width="9" style="30" bestFit="1" customWidth="1"/>
    <col min="14595" max="14595" width="9.140625" style="30" customWidth="1"/>
    <col min="14596" max="14604" width="9" style="30" bestFit="1" customWidth="1"/>
    <col min="14605" max="14843" width="11" style="30"/>
    <col min="14844" max="14844" width="15" style="30" customWidth="1"/>
    <col min="14845" max="14846" width="9.42578125" style="30" bestFit="1" customWidth="1"/>
    <col min="14847" max="14847" width="9.140625" style="30" bestFit="1" customWidth="1"/>
    <col min="14848" max="14848" width="9" style="30" bestFit="1" customWidth="1"/>
    <col min="14849" max="14849" width="9.42578125" style="30" bestFit="1" customWidth="1"/>
    <col min="14850" max="14850" width="9" style="30" bestFit="1" customWidth="1"/>
    <col min="14851" max="14851" width="9.140625" style="30" customWidth="1"/>
    <col min="14852" max="14860" width="9" style="30" bestFit="1" customWidth="1"/>
    <col min="14861" max="15099" width="11" style="30"/>
    <col min="15100" max="15100" width="15" style="30" customWidth="1"/>
    <col min="15101" max="15102" width="9.42578125" style="30" bestFit="1" customWidth="1"/>
    <col min="15103" max="15103" width="9.140625" style="30" bestFit="1" customWidth="1"/>
    <col min="15104" max="15104" width="9" style="30" bestFit="1" customWidth="1"/>
    <col min="15105" max="15105" width="9.42578125" style="30" bestFit="1" customWidth="1"/>
    <col min="15106" max="15106" width="9" style="30" bestFit="1" customWidth="1"/>
    <col min="15107" max="15107" width="9.140625" style="30" customWidth="1"/>
    <col min="15108" max="15116" width="9" style="30" bestFit="1" customWidth="1"/>
    <col min="15117" max="15355" width="11" style="30"/>
    <col min="15356" max="15356" width="15" style="30" customWidth="1"/>
    <col min="15357" max="15358" width="9.42578125" style="30" bestFit="1" customWidth="1"/>
    <col min="15359" max="15359" width="9.140625" style="30" bestFit="1" customWidth="1"/>
    <col min="15360" max="15360" width="9" style="30" bestFit="1" customWidth="1"/>
    <col min="15361" max="15361" width="9.42578125" style="30" bestFit="1" customWidth="1"/>
    <col min="15362" max="15362" width="9" style="30" bestFit="1" customWidth="1"/>
    <col min="15363" max="15363" width="9.140625" style="30" customWidth="1"/>
    <col min="15364" max="15372" width="9" style="30" bestFit="1" customWidth="1"/>
    <col min="15373" max="15611" width="11" style="30"/>
    <col min="15612" max="15612" width="15" style="30" customWidth="1"/>
    <col min="15613" max="15614" width="9.42578125" style="30" bestFit="1" customWidth="1"/>
    <col min="15615" max="15615" width="9.140625" style="30" bestFit="1" customWidth="1"/>
    <col min="15616" max="15616" width="9" style="30" bestFit="1" customWidth="1"/>
    <col min="15617" max="15617" width="9.42578125" style="30" bestFit="1" customWidth="1"/>
    <col min="15618" max="15618" width="9" style="30" bestFit="1" customWidth="1"/>
    <col min="15619" max="15619" width="9.140625" style="30" customWidth="1"/>
    <col min="15620" max="15628" width="9" style="30" bestFit="1" customWidth="1"/>
    <col min="15629" max="15867" width="11" style="30"/>
    <col min="15868" max="15868" width="15" style="30" customWidth="1"/>
    <col min="15869" max="15870" width="9.42578125" style="30" bestFit="1" customWidth="1"/>
    <col min="15871" max="15871" width="9.140625" style="30" bestFit="1" customWidth="1"/>
    <col min="15872" max="15872" width="9" style="30" bestFit="1" customWidth="1"/>
    <col min="15873" max="15873" width="9.42578125" style="30" bestFit="1" customWidth="1"/>
    <col min="15874" max="15874" width="9" style="30" bestFit="1" customWidth="1"/>
    <col min="15875" max="15875" width="9.140625" style="30" customWidth="1"/>
    <col min="15876" max="15884" width="9" style="30" bestFit="1" customWidth="1"/>
    <col min="15885" max="16123" width="11" style="30"/>
    <col min="16124" max="16124" width="15" style="30" customWidth="1"/>
    <col min="16125" max="16126" width="9.42578125" style="30" bestFit="1" customWidth="1"/>
    <col min="16127" max="16127" width="9.140625" style="30" bestFit="1" customWidth="1"/>
    <col min="16128" max="16128" width="9" style="30" bestFit="1" customWidth="1"/>
    <col min="16129" max="16129" width="9.42578125" style="30" bestFit="1" customWidth="1"/>
    <col min="16130" max="16130" width="9" style="30" bestFit="1" customWidth="1"/>
    <col min="16131" max="16131" width="9.140625" style="30" customWidth="1"/>
    <col min="16132" max="16140" width="9" style="30" bestFit="1" customWidth="1"/>
    <col min="16141" max="16384" width="11" style="30"/>
  </cols>
  <sheetData>
    <row r="1" spans="1:35" s="76" customFormat="1" ht="15" customHeight="1" x14ac:dyDescent="0.25">
      <c r="A1" s="252" t="s">
        <v>351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35" s="76" customFormat="1" ht="15" customHeight="1" x14ac:dyDescent="0.25">
      <c r="A2" s="252" t="s">
        <v>11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7" t="s">
        <v>262</v>
      </c>
      <c r="O2" s="247"/>
    </row>
    <row r="3" spans="1:35" s="76" customFormat="1" ht="15" customHeight="1" x14ac:dyDescent="0.25">
      <c r="A3" s="252" t="s">
        <v>182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/>
      <c r="O3" s="247"/>
    </row>
    <row r="4" spans="1:35" s="76" customFormat="1" ht="15" customHeight="1" x14ac:dyDescent="0.25">
      <c r="A4" s="252" t="s">
        <v>183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92"/>
      <c r="O4" s="86"/>
    </row>
    <row r="5" spans="1:35" s="76" customFormat="1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40"/>
      <c r="O5" s="40"/>
      <c r="P5" s="40"/>
      <c r="Q5" s="40"/>
    </row>
    <row r="6" spans="1:35" s="76" customFormat="1" ht="15" customHeight="1" x14ac:dyDescent="0.25">
      <c r="A6" s="254" t="s">
        <v>17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30"/>
      <c r="O6" s="30"/>
      <c r="P6" s="40"/>
      <c r="Q6" s="40"/>
    </row>
    <row r="7" spans="1:35" s="40" customFormat="1" ht="9.9499999999999993" customHeigh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O7" s="30"/>
      <c r="P7" s="30"/>
      <c r="Q7" s="30"/>
    </row>
    <row r="8" spans="1:35" s="40" customFormat="1" ht="20.100000000000001" customHeight="1" x14ac:dyDescent="0.25">
      <c r="A8" s="103" t="s">
        <v>181</v>
      </c>
      <c r="B8" s="98">
        <v>2010</v>
      </c>
      <c r="C8" s="98">
        <v>2011</v>
      </c>
      <c r="D8" s="98">
        <v>2012</v>
      </c>
      <c r="E8" s="98">
        <v>2013</v>
      </c>
      <c r="F8" s="98">
        <v>2014</v>
      </c>
      <c r="G8" s="98">
        <v>2015</v>
      </c>
      <c r="H8" s="98">
        <v>2016</v>
      </c>
      <c r="I8" s="98">
        <v>2017</v>
      </c>
      <c r="J8" s="98">
        <v>2018</v>
      </c>
      <c r="K8" s="98">
        <v>2019</v>
      </c>
      <c r="L8" s="98">
        <v>2020</v>
      </c>
      <c r="M8" s="98">
        <v>2021</v>
      </c>
      <c r="N8" s="30"/>
      <c r="O8" s="30"/>
      <c r="P8" s="30"/>
      <c r="Q8" s="30"/>
    </row>
    <row r="9" spans="1:35" ht="9.9499999999999993" customHeight="1" x14ac:dyDescent="0.25">
      <c r="A9" s="93"/>
      <c r="N9" s="85"/>
      <c r="O9" s="129"/>
    </row>
    <row r="10" spans="1:35" s="40" customFormat="1" ht="15" customHeight="1" x14ac:dyDescent="0.25">
      <c r="A10" s="45" t="s">
        <v>12</v>
      </c>
      <c r="B10" s="191">
        <f>'C3'!B10/('C3'!B10+'C3'!B21+'C3'!B32)*100</f>
        <v>85.879470786121942</v>
      </c>
      <c r="C10" s="191">
        <f>'C3'!C10/('C3'!C10+'C3'!C21+'C3'!C32)*100</f>
        <v>86.040575581296167</v>
      </c>
      <c r="D10" s="191">
        <f>'C3'!D10/('C3'!D10+'C3'!D21+'C3'!D32)*100</f>
        <v>86.561656722152776</v>
      </c>
      <c r="E10" s="191">
        <f>'C3'!E10/('C3'!E10+'C3'!E21+'C3'!E32)*100</f>
        <v>88.204178193351183</v>
      </c>
      <c r="F10" s="191">
        <f>'C3'!F10/('C3'!F10+'C3'!F21+'C3'!F32)*100</f>
        <v>90.491363751197738</v>
      </c>
      <c r="G10" s="191">
        <f>'C3'!G10/('C3'!G10+'C3'!G21+'C3'!G32)*100</f>
        <v>90.207087481098071</v>
      </c>
      <c r="H10" s="191">
        <f>'C3'!H10/('C3'!H10+'C3'!H21+'C3'!H32)*100</f>
        <v>90.287864225067864</v>
      </c>
      <c r="I10" s="191">
        <f>'C3'!I10/('C3'!I10+'C3'!I21+'C3'!I32)*100</f>
        <v>90.662821321181198</v>
      </c>
      <c r="J10" s="191">
        <f>'C3'!J10/('C3'!J10+'C3'!J21+'C3'!J32)*100</f>
        <v>97.575324854421623</v>
      </c>
      <c r="K10" s="191">
        <f>'C3'!K10/('C3'!K10+'C3'!K21+'C3'!K32)*100</f>
        <v>91.789318322978005</v>
      </c>
      <c r="L10" s="191">
        <f>'C3'!L10/('C3'!L10+'C3'!L21+'C3'!L32)*100</f>
        <v>97.254181383752339</v>
      </c>
      <c r="M10" s="191">
        <f>'C3'!M10/('C3'!M10+'C3'!M21+'C3'!M32)*100</f>
        <v>93.272759118973596</v>
      </c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</row>
    <row r="11" spans="1:35" s="40" customFormat="1" ht="15" customHeight="1" x14ac:dyDescent="0.25">
      <c r="A11" s="212" t="s">
        <v>13</v>
      </c>
      <c r="B11" s="191">
        <f>'C3'!B11/('C3'!B11+'C3'!B22+'C3'!B33)*100</f>
        <v>86.348957782245265</v>
      </c>
      <c r="C11" s="191">
        <f>'C3'!C11/('C3'!C11+'C3'!C22+'C3'!C33)*100</f>
        <v>86.712193445861786</v>
      </c>
      <c r="D11" s="191">
        <f>'C3'!D11/('C3'!D11+'C3'!D22+'C3'!D33)*100</f>
        <v>87.373390406736078</v>
      </c>
      <c r="E11" s="191">
        <f>'C3'!E11/('C3'!E11+'C3'!E22+'C3'!E33)*100</f>
        <v>89.262813366747224</v>
      </c>
      <c r="F11" s="191">
        <f>'C3'!F11/('C3'!F11+'C3'!F22+'C3'!F33)*100</f>
        <v>92.55225211899544</v>
      </c>
      <c r="G11" s="191">
        <f>'C3'!G11/('C3'!G11+'C3'!G22+'C3'!G33)*100</f>
        <v>91.976894882403499</v>
      </c>
      <c r="H11" s="191">
        <f>'C3'!H11/('C3'!H11+'C3'!H22+'C3'!H33)*100</f>
        <v>91.320466592226111</v>
      </c>
      <c r="I11" s="191">
        <f>'C3'!I11/('C3'!I11+'C3'!I22+'C3'!I33)*100</f>
        <v>91.434421870013821</v>
      </c>
      <c r="J11" s="191">
        <f>'C3'!J11/('C3'!J11+'C3'!J22+'C3'!J33)*100</f>
        <v>96.949985108192209</v>
      </c>
      <c r="K11" s="191">
        <f>'C3'!K11/('C3'!K11+'C3'!K22+'C3'!K33)*100</f>
        <v>91.672054341346282</v>
      </c>
      <c r="L11" s="191">
        <f>'C3'!L11/('C3'!L11+'C3'!L22+'C3'!L33)*100</f>
        <v>97.406119668692071</v>
      </c>
      <c r="M11" s="191">
        <f>'C3'!M11/('C3'!M11+'C3'!M22+'C3'!M33)*100</f>
        <v>92.693162289305121</v>
      </c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</row>
    <row r="12" spans="1:35" ht="15" customHeight="1" x14ac:dyDescent="0.25">
      <c r="A12" s="213" t="s">
        <v>32</v>
      </c>
      <c r="B12" s="99">
        <f>'C3'!B12/('C3'!B12+'C3'!B23+'C3'!B34)*100</f>
        <v>83.702353574399368</v>
      </c>
      <c r="C12" s="99">
        <f>'C3'!C12/('C3'!C12+'C3'!C23+'C3'!C34)*100</f>
        <v>83.484733630748963</v>
      </c>
      <c r="D12" s="99">
        <f>'C3'!D12/('C3'!D12+'C3'!D23+'C3'!D34)*100</f>
        <v>83.960620206311461</v>
      </c>
      <c r="E12" s="99">
        <f>'C3'!E12/('C3'!E12+'C3'!E23+'C3'!E34)*100</f>
        <v>86.721120485475424</v>
      </c>
      <c r="F12" s="99">
        <f>'C3'!F12/('C3'!F12+'C3'!F23+'C3'!F34)*100</f>
        <v>95.702963651383726</v>
      </c>
      <c r="G12" s="99">
        <f>'C3'!G12/('C3'!G12+'C3'!G23+'C3'!G34)*100</f>
        <v>98.65923571115043</v>
      </c>
      <c r="H12" s="99">
        <f>'C3'!H12/('C3'!H12+'C3'!H23+'C3'!H34)*100</f>
        <v>98.825407219448309</v>
      </c>
      <c r="I12" s="99">
        <f>'C3'!I12/('C3'!I12+'C3'!I23+'C3'!I34)*100</f>
        <v>98.982771130617877</v>
      </c>
      <c r="J12" s="99">
        <f>'C3'!J12/('C3'!J12+'C3'!J23+'C3'!J34)*100</f>
        <v>99.515400203909522</v>
      </c>
      <c r="K12" s="99">
        <f>'C3'!K12/('C3'!K12+'C3'!K23+'C3'!K34)*100</f>
        <v>99.150012897203155</v>
      </c>
      <c r="L12" s="99">
        <f>'C3'!L12/('C3'!L12+'C3'!L23+'C3'!L34)*100</f>
        <v>99.874669266118914</v>
      </c>
      <c r="M12" s="99">
        <f>'C3'!M12/('C3'!M12+'C3'!M23+'C3'!M34)*100</f>
        <v>99.530805753581987</v>
      </c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</row>
    <row r="13" spans="1:35" ht="15" customHeight="1" x14ac:dyDescent="0.25">
      <c r="A13" s="213" t="s">
        <v>33</v>
      </c>
      <c r="B13" s="99">
        <f>'C3'!B13/('C3'!B13+'C3'!B24+'C3'!B35)*100</f>
        <v>87.743361687824802</v>
      </c>
      <c r="C13" s="99">
        <f>'C3'!C13/('C3'!C13+'C3'!C24+'C3'!C35)*100</f>
        <v>88.450715286048975</v>
      </c>
      <c r="D13" s="99">
        <f>'C3'!D13/('C3'!D13+'C3'!D24+'C3'!D35)*100</f>
        <v>88.989415492482976</v>
      </c>
      <c r="E13" s="99">
        <f>'C3'!E13/('C3'!E13+'C3'!E24+'C3'!E35)*100</f>
        <v>90.514438707209791</v>
      </c>
      <c r="F13" s="99">
        <f>'C3'!F13/('C3'!F13+'C3'!F24+'C3'!F35)*100</f>
        <v>90.431328959496824</v>
      </c>
      <c r="G13" s="99">
        <f>'C3'!G13/('C3'!G13+'C3'!G24+'C3'!G35)*100</f>
        <v>86.919535758283089</v>
      </c>
      <c r="H13" s="99">
        <f>'C3'!H13/('C3'!H13+'C3'!H24+'C3'!H35)*100</f>
        <v>85.479843920555069</v>
      </c>
      <c r="I13" s="99">
        <f>'C3'!I13/('C3'!I13+'C3'!I24+'C3'!I35)*100</f>
        <v>85.480934624028521</v>
      </c>
      <c r="J13" s="99">
        <f>'C3'!J13/('C3'!J13+'C3'!J24+'C3'!J35)*100</f>
        <v>93.449201344555334</v>
      </c>
      <c r="K13" s="99">
        <f>'C3'!K13/('C3'!K13+'C3'!K24+'C3'!K35)*100</f>
        <v>86.140756047161787</v>
      </c>
      <c r="L13" s="99">
        <f>'C3'!L13/('C3'!L13+'C3'!L24+'C3'!L35)*100</f>
        <v>95.600431107833685</v>
      </c>
      <c r="M13" s="99">
        <f>'C3'!M13/('C3'!M13+'C3'!M24+'C3'!M35)*100</f>
        <v>88.743637526771053</v>
      </c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</row>
    <row r="14" spans="1:35" ht="15" customHeight="1" x14ac:dyDescent="0.25">
      <c r="A14" s="213" t="s">
        <v>34</v>
      </c>
      <c r="B14" s="99">
        <f>'C3'!B14/('C3'!B14+'C3'!B25+'C3'!B36)*100</f>
        <v>87.754784704495094</v>
      </c>
      <c r="C14" s="99">
        <f>'C3'!C14/('C3'!C14+'C3'!C25+'C3'!C36)*100</f>
        <v>88.382747906682809</v>
      </c>
      <c r="D14" s="99">
        <f>'C3'!D14/('C3'!D14+'C3'!D25+'C3'!D36)*100</f>
        <v>89.371668551122596</v>
      </c>
      <c r="E14" s="99">
        <f>'C3'!E14/('C3'!E14+'C3'!E25+'C3'!E36)*100</f>
        <v>90.728376951866522</v>
      </c>
      <c r="F14" s="99">
        <f>'C3'!F14/('C3'!F14+'C3'!F25+'C3'!F36)*100</f>
        <v>91.332785949872658</v>
      </c>
      <c r="G14" s="99">
        <f>'C3'!G14/('C3'!G14+'C3'!G25+'C3'!G36)*100</f>
        <v>90.421217280566978</v>
      </c>
      <c r="H14" s="99">
        <f>'C3'!H14/('C3'!H14+'C3'!H25+'C3'!H36)*100</f>
        <v>90.17044064479299</v>
      </c>
      <c r="I14" s="99">
        <f>'C3'!I14/('C3'!I14+'C3'!I25+'C3'!I36)*100</f>
        <v>90.689409153366455</v>
      </c>
      <c r="J14" s="99">
        <f>'C3'!J14/('C3'!J14+'C3'!J25+'C3'!J36)*100</f>
        <v>97.809725718828673</v>
      </c>
      <c r="K14" s="99">
        <f>'C3'!K14/('C3'!K14+'C3'!K25+'C3'!K36)*100</f>
        <v>89.608803596591287</v>
      </c>
      <c r="L14" s="99">
        <f>'C3'!L14/('C3'!L14+'C3'!L25+'C3'!L36)*100</f>
        <v>97.177932668674927</v>
      </c>
      <c r="M14" s="99">
        <f>'C3'!M14/('C3'!M14+'C3'!M25+'C3'!M36)*100</f>
        <v>90.349276310503541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</row>
    <row r="15" spans="1:35" ht="15" customHeight="1" x14ac:dyDescent="0.25"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</row>
    <row r="16" spans="1:35" s="40" customFormat="1" ht="15" customHeight="1" x14ac:dyDescent="0.25">
      <c r="A16" s="212" t="s">
        <v>14</v>
      </c>
      <c r="B16" s="191">
        <f>'C3'!B16/('C3'!B16+'C3'!B27+'C3'!B38)*100</f>
        <v>85.420553788107583</v>
      </c>
      <c r="C16" s="191">
        <f>'C3'!C16/('C3'!C16+'C3'!C27+'C3'!C38)*100</f>
        <v>85.378321376237707</v>
      </c>
      <c r="D16" s="191">
        <f>'C3'!D16/('C3'!D16+'C3'!D27+'C3'!D38)*100</f>
        <v>85.745227443858795</v>
      </c>
      <c r="E16" s="191">
        <f>'C3'!E16/('C3'!E16+'C3'!E27+'C3'!E38)*100</f>
        <v>87.125058522461259</v>
      </c>
      <c r="F16" s="191">
        <f>'C3'!F16/('C3'!F16+'C3'!F27+'C3'!F38)*100</f>
        <v>88.365361495921718</v>
      </c>
      <c r="G16" s="191">
        <f>'C3'!G16/('C3'!G16+'C3'!G27+'C3'!G38)*100</f>
        <v>88.343564036070845</v>
      </c>
      <c r="H16" s="191">
        <f>'C3'!H16/('C3'!H16+'C3'!H27+'C3'!H38)*100</f>
        <v>89.181328036322356</v>
      </c>
      <c r="I16" s="191">
        <f>'C3'!I16/('C3'!I16+'C3'!I27+'C3'!I38)*100</f>
        <v>89.84814806148951</v>
      </c>
      <c r="J16" s="191">
        <f>'C3'!J16/('C3'!J16+'C3'!J27+'C3'!J38)*100</f>
        <v>98.240139503935026</v>
      </c>
      <c r="K16" s="191">
        <f>'C3'!K16/('C3'!K16+'C3'!K27+'C3'!K38)*100</f>
        <v>91.914080122206684</v>
      </c>
      <c r="L16" s="191">
        <f>'C3'!L16/('C3'!L16+'C3'!L27+'C3'!L38)*100</f>
        <v>97.090961329538416</v>
      </c>
      <c r="M16" s="191">
        <f>'C3'!M16/('C3'!M16+'C3'!M27+'C3'!M38)*100</f>
        <v>93.862897239209587</v>
      </c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</row>
    <row r="17" spans="1:35" ht="15" customHeight="1" x14ac:dyDescent="0.25">
      <c r="A17" s="213" t="s">
        <v>35</v>
      </c>
      <c r="B17" s="99">
        <f>'C3'!B17/('C3'!B17+'C3'!B28+'C3'!B39)*100</f>
        <v>80.917290714644594</v>
      </c>
      <c r="C17" s="99">
        <f>'C3'!C17/('C3'!C17+'C3'!C28+'C3'!C39)*100</f>
        <v>80.761929194458688</v>
      </c>
      <c r="D17" s="99">
        <f>'C3'!D17/('C3'!D17+'C3'!D28+'C3'!D39)*100</f>
        <v>81.345541610755916</v>
      </c>
      <c r="E17" s="99">
        <f>'C3'!E17/('C3'!E17+'C3'!E28+'C3'!E39)*100</f>
        <v>83.474902450030527</v>
      </c>
      <c r="F17" s="99">
        <f>'C3'!F17/('C3'!F17+'C3'!F28+'C3'!F39)*100</f>
        <v>84.850839877835952</v>
      </c>
      <c r="G17" s="99">
        <f>'C3'!G17/('C3'!G17+'C3'!G28+'C3'!G39)*100</f>
        <v>85.413667072765534</v>
      </c>
      <c r="H17" s="99">
        <f>'C3'!H17/('C3'!H17+'C3'!H28+'C3'!H39)*100</f>
        <v>86.589497849506984</v>
      </c>
      <c r="I17" s="99">
        <f>'C3'!I17/('C3'!I17+'C3'!I28+'C3'!I39)*100</f>
        <v>87.017286764905421</v>
      </c>
      <c r="J17" s="99">
        <f>'C3'!J17/('C3'!J17+'C3'!J28+'C3'!J39)*100</f>
        <v>97.483356403664885</v>
      </c>
      <c r="K17" s="99">
        <f>'C3'!K17/('C3'!K17+'C3'!K28+'C3'!K39)*100</f>
        <v>89.640845720616753</v>
      </c>
      <c r="L17" s="99">
        <f>'C3'!L17/('C3'!L17+'C3'!L28+'C3'!L39)*100</f>
        <v>96.711974989805626</v>
      </c>
      <c r="M17" s="99">
        <f>'C3'!M17/('C3'!M17+'C3'!M28+'C3'!M39)*100</f>
        <v>93.493194088869728</v>
      </c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</row>
    <row r="18" spans="1:35" ht="15" customHeight="1" x14ac:dyDescent="0.25">
      <c r="A18" s="213" t="s">
        <v>36</v>
      </c>
      <c r="B18" s="99">
        <f>'C3'!B18/('C3'!B18+'C3'!B29+'C3'!B40)*100</f>
        <v>85.104304069568613</v>
      </c>
      <c r="C18" s="99">
        <f>'C3'!C18/('C3'!C18+'C3'!C29+'C3'!C40)*100</f>
        <v>84.891941530178386</v>
      </c>
      <c r="D18" s="99">
        <f>'C3'!D18/('C3'!D18+'C3'!D29+'C3'!D40)*100</f>
        <v>84.519596985494715</v>
      </c>
      <c r="E18" s="99">
        <f>'C3'!E18/('C3'!E18+'C3'!E29+'C3'!E40)*100</f>
        <v>86.558599716530665</v>
      </c>
      <c r="F18" s="99">
        <f>'C3'!F18/('C3'!F18+'C3'!F29+'C3'!F40)*100</f>
        <v>87.977702590271235</v>
      </c>
      <c r="G18" s="99">
        <f>'C3'!G18/('C3'!G18+'C3'!G29+'C3'!G40)*100</f>
        <v>87.263983657951854</v>
      </c>
      <c r="H18" s="99">
        <f>'C3'!H18/('C3'!H18+'C3'!H29+'C3'!H40)*100</f>
        <v>87.685051935653931</v>
      </c>
      <c r="I18" s="99">
        <f>'C3'!I18/('C3'!I18+'C3'!I29+'C3'!I40)*100</f>
        <v>88.87545854474412</v>
      </c>
      <c r="J18" s="99">
        <f>'C3'!J18/('C3'!J18+'C3'!J29+'C3'!J40)*100</f>
        <v>98.147891231964479</v>
      </c>
      <c r="K18" s="99">
        <f>'C3'!K18/('C3'!K18+'C3'!K29+'C3'!K40)*100</f>
        <v>90.710743801652896</v>
      </c>
      <c r="L18" s="99">
        <f>'C3'!L18/('C3'!L18+'C3'!L29+'C3'!L40)*100</f>
        <v>96.423210935406061</v>
      </c>
      <c r="M18" s="99">
        <f>'C3'!M18/('C3'!M18+'C3'!M29+'C3'!M40)*100</f>
        <v>92.496680855723298</v>
      </c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</row>
    <row r="19" spans="1:35" ht="15" customHeight="1" x14ac:dyDescent="0.25">
      <c r="A19" s="213" t="s">
        <v>37</v>
      </c>
      <c r="B19" s="99">
        <f>'C3'!B19/('C3'!B19+'C3'!B30+'C3'!B41)*100</f>
        <v>90.697338911694885</v>
      </c>
      <c r="C19" s="99">
        <f>'C3'!C19/('C3'!C19+'C3'!C30+'C3'!C41)*100</f>
        <v>90.444653480449489</v>
      </c>
      <c r="D19" s="99">
        <f>'C3'!D19/('C3'!D19+'C3'!D30+'C3'!D41)*100</f>
        <v>91.360910795889794</v>
      </c>
      <c r="E19" s="99">
        <f>'C3'!E19/('C3'!E19+'C3'!E30+'C3'!E41)*100</f>
        <v>91.517559457657256</v>
      </c>
      <c r="F19" s="99">
        <f>'C3'!F19/('C3'!F19+'C3'!F30+'C3'!F41)*100</f>
        <v>92.400576206078412</v>
      </c>
      <c r="G19" s="99">
        <f>'C3'!G19/('C3'!G19+'C3'!G30+'C3'!G41)*100</f>
        <v>92.42364084966394</v>
      </c>
      <c r="H19" s="99">
        <f>'C3'!H19/('C3'!H19+'C3'!H30+'C3'!H41)*100</f>
        <v>93.422579335151127</v>
      </c>
      <c r="I19" s="99">
        <f>'C3'!I19/('C3'!I19+'C3'!I30+'C3'!I41)*100</f>
        <v>93.88362770160353</v>
      </c>
      <c r="J19" s="99">
        <f>'C3'!J19/('C3'!J19+'C3'!J30+'C3'!J41)*100</f>
        <v>99.155472992283507</v>
      </c>
      <c r="K19" s="99">
        <f>'C3'!K19/('C3'!K19+'C3'!K30+'C3'!K41)*100</f>
        <v>95.549481647133533</v>
      </c>
      <c r="L19" s="99">
        <f>'C3'!L19/('C3'!L19+'C3'!L30+'C3'!L41)*100</f>
        <v>98.133147363338878</v>
      </c>
      <c r="M19" s="99">
        <f>'C3'!M19/('C3'!M19+'C3'!M30+'C3'!M41)*100</f>
        <v>95.597788806843397</v>
      </c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</row>
    <row r="20" spans="1:35" ht="15" customHeight="1" x14ac:dyDescent="0.25"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</row>
    <row r="21" spans="1:35" s="40" customFormat="1" ht="15" customHeight="1" x14ac:dyDescent="0.25">
      <c r="A21" s="45" t="s">
        <v>15</v>
      </c>
      <c r="B21" s="191">
        <f>'C3'!B21/('C3'!B10+'C3'!B21+'C3'!B32)*100</f>
        <v>10.6010142429162</v>
      </c>
      <c r="C21" s="191">
        <f>'C3'!C21/('C3'!C10+'C3'!C21+'C3'!C32)*100</f>
        <v>10.42494754260564</v>
      </c>
      <c r="D21" s="191">
        <f>'C3'!D21/('C3'!D10+'C3'!D21+'C3'!D32)*100</f>
        <v>10.081131333830927</v>
      </c>
      <c r="E21" s="191">
        <f>'C3'!E21/('C3'!E10+'C3'!E21+'C3'!E32)*100</f>
        <v>9.2959287262610317</v>
      </c>
      <c r="F21" s="191">
        <f>'C3'!F21/('C3'!F10+'C3'!F21+'C3'!F32)*100</f>
        <v>7.2995591404946643</v>
      </c>
      <c r="G21" s="191">
        <f>'C3'!G21/('C3'!G10+'C3'!G21+'C3'!G32)*100</f>
        <v>7.5717359623194893</v>
      </c>
      <c r="H21" s="191">
        <f>'C3'!H21/('C3'!H10+'C3'!H21+'C3'!H32)*100</f>
        <v>7.267036361436376</v>
      </c>
      <c r="I21" s="191">
        <f>'C3'!I21/('C3'!I10+'C3'!I21+'C3'!I32)*100</f>
        <v>7.073903018080256</v>
      </c>
      <c r="J21" s="191">
        <f>'C3'!J21/('C3'!J10+'C3'!J21+'C3'!J32)*100</f>
        <v>1.8557072506706171</v>
      </c>
      <c r="K21" s="191">
        <f>'C3'!K21/('C3'!K10+'C3'!K21+'C3'!K32)*100</f>
        <v>5.9727623511895107</v>
      </c>
      <c r="L21" s="191">
        <f>'C3'!L21/('C3'!L10+'C3'!L21+'C3'!L32)*100</f>
        <v>2.7010180760440474</v>
      </c>
      <c r="M21" s="191">
        <f>'C3'!M21/('C3'!M10+'C3'!M21+'C3'!M32)*100</f>
        <v>6.5225292288829531</v>
      </c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</row>
    <row r="22" spans="1:35" s="40" customFormat="1" ht="15" customHeight="1" x14ac:dyDescent="0.25">
      <c r="A22" s="212" t="s">
        <v>13</v>
      </c>
      <c r="B22" s="191">
        <f>'C3'!B22/('C3'!B11+'C3'!B22+'C3'!B33)*100</f>
        <v>8.9387366416252245</v>
      </c>
      <c r="C22" s="191">
        <f>'C3'!C22/('C3'!C11+'C3'!C22+'C3'!C33)*100</f>
        <v>8.6067087574625258</v>
      </c>
      <c r="D22" s="191">
        <f>'C3'!D22/('C3'!D11+'C3'!D22+'C3'!D33)*100</f>
        <v>8.2249995596188068</v>
      </c>
      <c r="E22" s="191">
        <f>'C3'!E22/('C3'!E11+'C3'!E22+'C3'!E33)*100</f>
        <v>7.545773171971569</v>
      </c>
      <c r="F22" s="191">
        <f>'C3'!F22/('C3'!F11+'C3'!F22+'C3'!F33)*100</f>
        <v>4.5961246251697663</v>
      </c>
      <c r="G22" s="191">
        <f>'C3'!G22/('C3'!G11+'C3'!G22+'C3'!G33)*100</f>
        <v>5.2391789399614321</v>
      </c>
      <c r="H22" s="191">
        <f>'C3'!H22/('C3'!H11+'C3'!H22+'C3'!H33)*100</f>
        <v>5.4440173184628762</v>
      </c>
      <c r="I22" s="191">
        <f>'C3'!I22/('C3'!I11+'C3'!I22+'C3'!I33)*100</f>
        <v>5.5060631847675783</v>
      </c>
      <c r="J22" s="191">
        <f>'C3'!J22/('C3'!J11+'C3'!J22+'C3'!J33)*100</f>
        <v>2.1677292367193131</v>
      </c>
      <c r="K22" s="191">
        <f>'C3'!K22/('C3'!K11+'C3'!K22+'C3'!K33)*100</f>
        <v>5.2107910225946483</v>
      </c>
      <c r="L22" s="191">
        <f>'C3'!L22/('C3'!L11+'C3'!L22+'C3'!L33)*100</f>
        <v>2.5537623174839319</v>
      </c>
      <c r="M22" s="191">
        <f>'C3'!M22/('C3'!M11+'C3'!M22+'C3'!M33)*100</f>
        <v>7.0208481608137907</v>
      </c>
      <c r="N22" s="30"/>
      <c r="O22" s="135"/>
      <c r="P22" s="132"/>
    </row>
    <row r="23" spans="1:35" ht="15" customHeight="1" x14ac:dyDescent="0.25">
      <c r="A23" s="213" t="s">
        <v>32</v>
      </c>
      <c r="B23" s="99">
        <f>'C3'!B23/('C3'!B12+'C3'!B23+'C3'!B34)*100</f>
        <v>9.3311151343152119</v>
      </c>
      <c r="C23" s="99">
        <f>'C3'!C23/('C3'!C12+'C3'!C23+'C3'!C34)*100</f>
        <v>9.3375253196803811</v>
      </c>
      <c r="D23" s="99">
        <f>'C3'!D23/('C3'!D12+'C3'!D23+'C3'!D34)*100</f>
        <v>9.2242333278215192</v>
      </c>
      <c r="E23" s="99">
        <f>'C3'!E23/('C3'!E12+'C3'!E23+'C3'!E34)*100</f>
        <v>8.4446094560165932</v>
      </c>
      <c r="F23" s="114">
        <f>'C3'!F23/('C3'!F12+'C3'!F23+'C3'!F34)*100</f>
        <v>0.18200123915737298</v>
      </c>
      <c r="G23" s="114">
        <f>'C3'!G23/('C3'!G12+'C3'!G23+'C3'!G34)*100</f>
        <v>0.10108937098469027</v>
      </c>
      <c r="H23" s="114">
        <f>'C3'!H23/('C3'!H12+'C3'!H23+'C3'!H34)*100</f>
        <v>0.11186597910016098</v>
      </c>
      <c r="I23" s="114">
        <f>'C3'!I23/('C3'!I12+'C3'!I23+'C3'!I34)*100</f>
        <v>0.19775498299876224</v>
      </c>
      <c r="J23" s="114">
        <f>'C3'!J23/('C3'!J12+'C3'!J23+'C3'!J34)*100</f>
        <v>0.10321346306342594</v>
      </c>
      <c r="K23" s="114">
        <f>'C3'!K23/('C3'!K12+'C3'!K23+'C3'!K34)*100</f>
        <v>0.10563423531868374</v>
      </c>
      <c r="L23" s="114">
        <f>'C3'!L23/('C3'!L12+'C3'!L23+'C3'!L34)*100</f>
        <v>9.4694332265701162E-2</v>
      </c>
      <c r="M23" s="114">
        <f>'C3'!M23/('C3'!M12+'C3'!M23+'C3'!M34)*100</f>
        <v>0.1106458073642488</v>
      </c>
      <c r="P23" s="135"/>
    </row>
    <row r="24" spans="1:35" ht="15" customHeight="1" x14ac:dyDescent="0.25">
      <c r="A24" s="213" t="s">
        <v>33</v>
      </c>
      <c r="B24" s="99">
        <f>'C3'!B24/('C3'!B13+'C3'!B24+'C3'!B35)*100</f>
        <v>8.1999638027768444</v>
      </c>
      <c r="C24" s="99">
        <f>'C3'!C24/('C3'!C13+'C3'!C24+'C3'!C35)*100</f>
        <v>7.7457691451906339</v>
      </c>
      <c r="D24" s="99">
        <f>'C3'!D24/('C3'!D13+'C3'!D24+'C3'!D35)*100</f>
        <v>7.3228611878918635</v>
      </c>
      <c r="E24" s="99">
        <f>'C3'!E24/('C3'!E13+'C3'!E24+'C3'!E35)*100</f>
        <v>6.7767669316722676</v>
      </c>
      <c r="F24" s="99">
        <f>'C3'!F24/('C3'!F13+'C3'!F24+'C3'!F35)*100</f>
        <v>7.0216342243669683</v>
      </c>
      <c r="G24" s="99">
        <f>'C3'!G24/('C3'!G13+'C3'!G24+'C3'!G35)*100</f>
        <v>8.18517798093756</v>
      </c>
      <c r="H24" s="99">
        <f>'C3'!H24/('C3'!H13+'C3'!H24+'C3'!H35)*100</f>
        <v>8.5015620491073118</v>
      </c>
      <c r="I24" s="99">
        <f>'C3'!I24/('C3'!I13+'C3'!I24+'C3'!I35)*100</f>
        <v>8.6117493439803123</v>
      </c>
      <c r="J24" s="99">
        <f>'C3'!J24/('C3'!J13+'C3'!J24+'C3'!J35)*100</f>
        <v>4.7489381660890642</v>
      </c>
      <c r="K24" s="99">
        <f>'C3'!K24/('C3'!K13+'C3'!K24+'C3'!K35)*100</f>
        <v>8.5401726024067095</v>
      </c>
      <c r="L24" s="99">
        <f>'C3'!L24/('C3'!L13+'C3'!L24+'C3'!L35)*100</f>
        <v>4.3519201316013394</v>
      </c>
      <c r="M24" s="114">
        <f>'C3'!M24/('C3'!M13+'C3'!M24+'C3'!M35)*100</f>
        <v>10.992128612355019</v>
      </c>
    </row>
    <row r="25" spans="1:35" ht="15" customHeight="1" x14ac:dyDescent="0.25">
      <c r="A25" s="213" t="s">
        <v>34</v>
      </c>
      <c r="B25" s="99">
        <f>'C3'!B25/('C3'!B14+'C3'!B25+'C3'!B36)*100</f>
        <v>9.2636025552978367</v>
      </c>
      <c r="C25" s="99">
        <f>'C3'!C25/('C3'!C14+'C3'!C25+'C3'!C36)*100</f>
        <v>8.6984570014218754</v>
      </c>
      <c r="D25" s="99">
        <f>'C3'!D25/('C3'!D14+'C3'!D25+'C3'!D36)*100</f>
        <v>8.0681634630915848</v>
      </c>
      <c r="E25" s="99">
        <f>'C3'!E25/('C3'!E14+'C3'!E25+'C3'!E36)*100</f>
        <v>7.3550580590323946</v>
      </c>
      <c r="F25" s="99">
        <f>'C3'!F25/('C3'!F14+'C3'!F25+'C3'!F36)*100</f>
        <v>6.8650235885160811</v>
      </c>
      <c r="G25" s="99">
        <f>'C3'!G25/('C3'!G14+'C3'!G25+'C3'!G36)*100</f>
        <v>7.4415514305884303</v>
      </c>
      <c r="H25" s="99">
        <f>'C3'!H25/('C3'!H14+'C3'!H25+'C3'!H36)*100</f>
        <v>7.4442058335825152</v>
      </c>
      <c r="I25" s="99">
        <f>'C3'!I25/('C3'!I14+'C3'!I25+'C3'!I36)*100</f>
        <v>7.1675827079589904</v>
      </c>
      <c r="J25" s="99">
        <f>'C3'!J25/('C3'!J14+'C3'!J25+'C3'!J36)*100</f>
        <v>1.7159136080561812</v>
      </c>
      <c r="K25" s="99">
        <f>'C3'!K25/('C3'!K14+'C3'!K25+'C3'!K36)*100</f>
        <v>7.1126618801583579</v>
      </c>
      <c r="L25" s="99">
        <f>'C3'!L25/('C3'!L14+'C3'!L25+'C3'!L36)*100</f>
        <v>2.7817340778179709</v>
      </c>
      <c r="M25" s="114">
        <f>'C3'!M25/('C3'!M14+'C3'!M25+'C3'!M36)*100</f>
        <v>9.4062417501693005</v>
      </c>
    </row>
    <row r="26" spans="1:35" ht="15" customHeight="1" x14ac:dyDescent="0.25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114"/>
      <c r="N26" s="40"/>
      <c r="O26" s="40"/>
    </row>
    <row r="27" spans="1:35" s="40" customFormat="1" ht="15" customHeight="1" x14ac:dyDescent="0.25">
      <c r="A27" s="212" t="s">
        <v>14</v>
      </c>
      <c r="B27" s="191">
        <f>'C3'!B27/('C3'!B16+'C3'!B27+'C3'!B38)*100</f>
        <v>12.225867440022837</v>
      </c>
      <c r="C27" s="191">
        <f>'C3'!C27/('C3'!C16+'C3'!C27+'C3'!C38)*100</f>
        <v>12.217836542126529</v>
      </c>
      <c r="D27" s="191">
        <f>'C3'!D27/('C3'!D16+'C3'!D27+'C3'!D38)*100</f>
        <v>11.948000177171458</v>
      </c>
      <c r="E27" s="191">
        <f>'C3'!E27/('C3'!E16+'C3'!E27+'C3'!E38)*100</f>
        <v>11.079949636592561</v>
      </c>
      <c r="F27" s="191">
        <f>'C3'!F27/('C3'!F16+'C3'!F27+'C3'!F38)*100</f>
        <v>10.088408826086152</v>
      </c>
      <c r="G27" s="191">
        <f>'C3'!G27/('C3'!G16+'C3'!G27+'C3'!G38)*100</f>
        <v>10.027808128602043</v>
      </c>
      <c r="H27" s="191">
        <f>'C3'!H27/('C3'!H16+'C3'!H27+'C3'!H38)*100</f>
        <v>9.2205826712069623</v>
      </c>
      <c r="I27" s="191">
        <f>'C3'!I27/('C3'!I16+'C3'!I27+'C3'!I38)*100</f>
        <v>8.7292636701841406</v>
      </c>
      <c r="J27" s="191">
        <f>'C3'!J27/('C3'!J16+'C3'!J27+'C3'!J38)*100</f>
        <v>1.5239887111947319</v>
      </c>
      <c r="K27" s="191">
        <f>'C3'!K27/('C3'!K16+'C3'!K27+'C3'!K38)*100</f>
        <v>6.7834538575952621</v>
      </c>
      <c r="L27" s="191">
        <f>'C3'!L27/('C3'!L16+'C3'!L27+'C3'!L38)*100</f>
        <v>2.8592079154583083</v>
      </c>
      <c r="M27" s="191">
        <f>'C3'!M27/('C3'!M16+'C3'!M27+'C3'!M38)*100</f>
        <v>6.0151472303722295</v>
      </c>
      <c r="N27" s="30"/>
      <c r="O27" s="30"/>
    </row>
    <row r="28" spans="1:35" ht="15" customHeight="1" x14ac:dyDescent="0.25">
      <c r="A28" s="213" t="s">
        <v>35</v>
      </c>
      <c r="B28" s="99">
        <f>'C3'!B28/('C3'!B17+'C3'!B28+'C3'!B39)*100</f>
        <v>15.002272890398832</v>
      </c>
      <c r="C28" s="99">
        <f>'C3'!C28/('C3'!C17+'C3'!C28+'C3'!C39)*100</f>
        <v>15.109030271934326</v>
      </c>
      <c r="D28" s="99">
        <f>'C3'!D28/('C3'!D17+'C3'!D28+'C3'!D39)*100</f>
        <v>14.606519851606285</v>
      </c>
      <c r="E28" s="99">
        <f>'C3'!E28/('C3'!E17+'C3'!E28+'C3'!E39)*100</f>
        <v>13.472513471186263</v>
      </c>
      <c r="F28" s="99">
        <f>'C3'!F28/('C3'!F17+'C3'!F28+'C3'!F39)*100</f>
        <v>12.476821553228621</v>
      </c>
      <c r="G28" s="99">
        <f>'C3'!G28/('C3'!G17+'C3'!G28+'C3'!G39)*100</f>
        <v>11.929615682799867</v>
      </c>
      <c r="H28" s="99">
        <f>'C3'!H28/('C3'!H17+'C3'!H28+'C3'!H39)*100</f>
        <v>10.878313902833673</v>
      </c>
      <c r="I28" s="99">
        <f>'C3'!I28/('C3'!I17+'C3'!I28+'C3'!I39)*100</f>
        <v>10.658362506445222</v>
      </c>
      <c r="J28" s="99">
        <f>'C3'!J28/('C3'!J17+'C3'!J28+'C3'!J39)*100</f>
        <v>2.1488365961373672</v>
      </c>
      <c r="K28" s="99">
        <f>'C3'!K28/('C3'!K17+'C3'!K28+'C3'!K39)*100</f>
        <v>8.2211113602490204</v>
      </c>
      <c r="L28" s="99">
        <f>'C3'!L28/('C3'!L17+'C3'!L28+'C3'!L39)*100</f>
        <v>3.2241402745684384</v>
      </c>
      <c r="M28" s="114">
        <f>'C3'!M28/('C3'!M17+'C3'!M28+'C3'!M39)*100</f>
        <v>6.3572533015639658</v>
      </c>
    </row>
    <row r="29" spans="1:35" ht="15" customHeight="1" x14ac:dyDescent="0.25">
      <c r="A29" s="213" t="s">
        <v>36</v>
      </c>
      <c r="B29" s="99">
        <f>'C3'!B29/('C3'!B18+'C3'!B29+'C3'!B40)*100</f>
        <v>12.716791245297768</v>
      </c>
      <c r="C29" s="99">
        <f>'C3'!C29/('C3'!C18+'C3'!C29+'C3'!C40)*100</f>
        <v>12.773291065992401</v>
      </c>
      <c r="D29" s="99">
        <f>'C3'!D29/('C3'!D18+'C3'!D29+'C3'!D40)*100</f>
        <v>13.300559142108535</v>
      </c>
      <c r="E29" s="99">
        <f>'C3'!E29/('C3'!E18+'C3'!E29+'C3'!E40)*100</f>
        <v>11.735080018164053</v>
      </c>
      <c r="F29" s="99">
        <f>'C3'!F29/('C3'!F18+'C3'!F29+'C3'!F40)*100</f>
        <v>10.594042930833657</v>
      </c>
      <c r="G29" s="99">
        <f>'C3'!G29/('C3'!G18+'C3'!G29+'C3'!G40)*100</f>
        <v>11.059254110337196</v>
      </c>
      <c r="H29" s="99">
        <f>'C3'!H29/('C3'!H18+'C3'!H29+'C3'!H40)*100</f>
        <v>10.57806021401194</v>
      </c>
      <c r="I29" s="99">
        <f>'C3'!I29/('C3'!I18+'C3'!I29+'C3'!I40)*100</f>
        <v>9.6487652672560404</v>
      </c>
      <c r="J29" s="99">
        <f>'C3'!J29/('C3'!J18+'C3'!J29+'C3'!J40)*100</f>
        <v>1.6342952275249722</v>
      </c>
      <c r="K29" s="99">
        <f>'C3'!K29/('C3'!K18+'C3'!K29+'C3'!K40)*100</f>
        <v>7.9100826446280994</v>
      </c>
      <c r="L29" s="99">
        <f>'C3'!L29/('C3'!L18+'C3'!L29+'C3'!L40)*100</f>
        <v>3.5513267220584295</v>
      </c>
      <c r="M29" s="114">
        <f>'C3'!M29/('C3'!M18+'C3'!M29+'C3'!M40)*100</f>
        <v>7.4061400747320736</v>
      </c>
    </row>
    <row r="30" spans="1:35" ht="15" customHeight="1" x14ac:dyDescent="0.25">
      <c r="A30" s="213" t="s">
        <v>37</v>
      </c>
      <c r="B30" s="99">
        <f>'C3'!B30/('C3'!B19+'C3'!B30+'C3'!B41)*100</f>
        <v>8.6547667449211119</v>
      </c>
      <c r="C30" s="99">
        <f>'C3'!C30/('C3'!C19+'C3'!C30+'C3'!C41)*100</f>
        <v>8.7913764173488591</v>
      </c>
      <c r="D30" s="99">
        <f>'C3'!D30/('C3'!D19+'C3'!D30+'C3'!D41)*100</f>
        <v>7.9562564387035417</v>
      </c>
      <c r="E30" s="99">
        <f>'C3'!E30/('C3'!E19+'C3'!E30+'C3'!E41)*100</f>
        <v>7.9142587241609244</v>
      </c>
      <c r="F30" s="99">
        <f>'C3'!F30/('C3'!F19+'C3'!F30+'C3'!F41)*100</f>
        <v>7.0994802847135912</v>
      </c>
      <c r="G30" s="99">
        <f>'C3'!G30/('C3'!G19+'C3'!G30+'C3'!G41)*100</f>
        <v>7.0488641842261988</v>
      </c>
      <c r="H30" s="99">
        <f>'C3'!H30/('C3'!H19+'C3'!H30+'C3'!H41)*100</f>
        <v>6.1002494633636948</v>
      </c>
      <c r="I30" s="99">
        <f>'C3'!I30/('C3'!I19+'C3'!I30+'C3'!I41)*100</f>
        <v>5.7140367185684404</v>
      </c>
      <c r="J30" s="99">
        <f>'C3'!J30/('C3'!J19+'C3'!J30+'C3'!J41)*100</f>
        <v>0.73306659045441558</v>
      </c>
      <c r="K30" s="99">
        <f>'C3'!K30/('C3'!K19+'C3'!K30+'C3'!K41)*100</f>
        <v>4.102649052332243</v>
      </c>
      <c r="L30" s="99">
        <f>'C3'!L30/('C3'!L19+'C3'!L30+'C3'!L41)*100</f>
        <v>1.8065017971138888</v>
      </c>
      <c r="M30" s="114">
        <f>'C3'!M30/('C3'!M19+'C3'!M30+'C3'!M41)*100</f>
        <v>4.2851954969132064</v>
      </c>
    </row>
    <row r="31" spans="1:35" ht="15" customHeight="1" x14ac:dyDescent="0.25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14"/>
      <c r="M31" s="114"/>
      <c r="N31" s="85"/>
      <c r="O31" s="85"/>
    </row>
    <row r="32" spans="1:35" s="40" customFormat="1" ht="15" customHeight="1" x14ac:dyDescent="0.25">
      <c r="A32" s="45" t="s">
        <v>16</v>
      </c>
      <c r="B32" s="191">
        <f>'C3'!B32/('C3'!B10+'C3'!B21+'C3'!B32)*100</f>
        <v>3.5195149709618576</v>
      </c>
      <c r="C32" s="191">
        <f>'C3'!C32/('C3'!C10+'C3'!C21+'C3'!C32)*100</f>
        <v>3.5344768760981937</v>
      </c>
      <c r="D32" s="191">
        <f>'C3'!D32/('C3'!D10+'C3'!D21+'C3'!D32)*100</f>
        <v>3.3572119440162882</v>
      </c>
      <c r="E32" s="191">
        <f>'C3'!E32/('C3'!E10+'C3'!E21+'C3'!E32)*100</f>
        <v>2.4998930803877917</v>
      </c>
      <c r="F32" s="191">
        <f>'C3'!F32/('C3'!F10+'C3'!F21+'C3'!F32)*100</f>
        <v>2.209077108307596</v>
      </c>
      <c r="G32" s="191">
        <f>'C3'!G32/('C3'!G10+'C3'!G21+'C3'!G32)*100</f>
        <v>2.22117655658244</v>
      </c>
      <c r="H32" s="191">
        <f>'C3'!H32/('C3'!H10+'C3'!H21+'C3'!H32)*100</f>
        <v>2.4450994134957615</v>
      </c>
      <c r="I32" s="191">
        <f>'C3'!I32/('C3'!I10+'C3'!I21+'C3'!I32)*100</f>
        <v>2.263275660738552</v>
      </c>
      <c r="J32" s="191">
        <f>'C3'!J32/('C3'!J10+'C3'!J21+'C3'!J32)*100</f>
        <v>0.56896789490775956</v>
      </c>
      <c r="K32" s="191">
        <f>'C3'!K32/('C3'!K10+'C3'!K21+'C3'!K32)*100</f>
        <v>2.2379193258324839</v>
      </c>
      <c r="L32" s="144">
        <f>'C3'!L32/('C3'!L10+'C3'!L21+'C3'!L32)*100</f>
        <v>4.4800540203615208E-2</v>
      </c>
      <c r="M32" s="144">
        <f>'C3'!M32/('C3'!M10+'C3'!M21+'C3'!M32)*100</f>
        <v>0.20471165214345144</v>
      </c>
    </row>
    <row r="33" spans="1:15" s="40" customFormat="1" ht="15" customHeight="1" x14ac:dyDescent="0.25">
      <c r="A33" s="214" t="s">
        <v>13</v>
      </c>
      <c r="B33" s="191">
        <f>'C3'!B33/('C3'!B11+'C3'!B22+'C3'!B33)*100</f>
        <v>4.7123055761295101</v>
      </c>
      <c r="C33" s="191">
        <f>'C3'!C33/('C3'!C11+'C3'!C22+'C3'!C33)*100</f>
        <v>4.6810977966756857</v>
      </c>
      <c r="D33" s="191">
        <f>'C3'!D33/('C3'!D11+'C3'!D22+'C3'!D33)*100</f>
        <v>4.4016100336451229</v>
      </c>
      <c r="E33" s="191">
        <f>'C3'!E33/('C3'!E11+'C3'!E22+'C3'!E33)*100</f>
        <v>3.1914134612812028</v>
      </c>
      <c r="F33" s="191">
        <f>'C3'!F33/('C3'!F11+'C3'!F22+'C3'!F33)*100</f>
        <v>2.8516232558348014</v>
      </c>
      <c r="G33" s="191">
        <f>'C3'!G33/('C3'!G11+'C3'!G22+'C3'!G33)*100</f>
        <v>2.7839261776350659</v>
      </c>
      <c r="H33" s="191">
        <f>'C3'!H33/('C3'!H11+'C3'!H22+'C3'!H33)*100</f>
        <v>3.2355160893110129</v>
      </c>
      <c r="I33" s="191">
        <f>'C3'!I33/('C3'!I11+'C3'!I22+'C3'!I33)*100</f>
        <v>3.0595149452185937</v>
      </c>
      <c r="J33" s="191">
        <f>'C3'!J33/('C3'!J11+'C3'!J22+'C3'!J33)*100</f>
        <v>0.8822856550884659</v>
      </c>
      <c r="K33" s="191">
        <f>'C3'!K33/('C3'!K11+'C3'!K22+'C3'!K33)*100</f>
        <v>3.1171546360590772</v>
      </c>
      <c r="L33" s="144">
        <f>'C3'!L33/('C3'!L11+'C3'!L22+'C3'!L33)*100</f>
        <v>4.0118013823998926E-2</v>
      </c>
      <c r="M33" s="144">
        <f>'C3'!M33/('C3'!M11+'C3'!M22+'C3'!M33)*100</f>
        <v>0.28598954988109082</v>
      </c>
      <c r="N33" s="30"/>
      <c r="O33" s="30"/>
    </row>
    <row r="34" spans="1:15" ht="15" customHeight="1" x14ac:dyDescent="0.25">
      <c r="A34" s="215" t="s">
        <v>32</v>
      </c>
      <c r="B34" s="99">
        <f>'C3'!B34/('C3'!B12+'C3'!B23+'C3'!B34)*100</f>
        <v>6.9665312912854134</v>
      </c>
      <c r="C34" s="99">
        <f>'C3'!C34/('C3'!C12+'C3'!C23+'C3'!C34)*100</f>
        <v>7.1777410495706535</v>
      </c>
      <c r="D34" s="99">
        <f>'C3'!D34/('C3'!D12+'C3'!D23+'C3'!D34)*100</f>
        <v>6.8151464658670298</v>
      </c>
      <c r="E34" s="99">
        <f>'C3'!E34/('C3'!E12+'C3'!E23+'C3'!E34)*100</f>
        <v>4.8342700585079825</v>
      </c>
      <c r="F34" s="99">
        <f>'C3'!F34/('C3'!F12+'C3'!F23+'C3'!F34)*100</f>
        <v>4.1150351094589013</v>
      </c>
      <c r="G34" s="99">
        <f>'C3'!G34/('C3'!G12+'C3'!G23+'C3'!G34)*100</f>
        <v>1.239674917864886</v>
      </c>
      <c r="H34" s="99">
        <f>'C3'!H34/('C3'!H12+'C3'!H23+'C3'!H34)*100</f>
        <v>1.0627268014515292</v>
      </c>
      <c r="I34" s="99">
        <f>'C3'!I34/('C3'!I12+'C3'!I23+'C3'!I34)*100</f>
        <v>0.81947388638336016</v>
      </c>
      <c r="J34" s="99">
        <f>'C3'!J34/('C3'!J12+'C3'!J23+'C3'!J34)*100</f>
        <v>0.3813863330270495</v>
      </c>
      <c r="K34" s="99">
        <f>'C3'!K34/('C3'!K12+'C3'!K23+'C3'!K34)*100</f>
        <v>0.74435286747816687</v>
      </c>
      <c r="L34" s="114">
        <f>'C3'!L34/('C3'!L12+'C3'!L23+'C3'!L34)*100</f>
        <v>3.0636401615373905E-2</v>
      </c>
      <c r="M34" s="114">
        <f>'C3'!M34/('C3'!M12+'C3'!M23+'C3'!M34)*100</f>
        <v>0.35854843905376826</v>
      </c>
    </row>
    <row r="35" spans="1:15" ht="15" customHeight="1" x14ac:dyDescent="0.25">
      <c r="A35" s="215" t="s">
        <v>33</v>
      </c>
      <c r="B35" s="99">
        <f>'C3'!B35/('C3'!B13+'C3'!B24+'C3'!B35)*100</f>
        <v>4.0566745093983503</v>
      </c>
      <c r="C35" s="99">
        <f>'C3'!C35/('C3'!C13+'C3'!C24+'C3'!C35)*100</f>
        <v>3.803515568760389</v>
      </c>
      <c r="D35" s="99">
        <f>'C3'!D35/('C3'!D13+'C3'!D24+'C3'!D35)*100</f>
        <v>3.6877233196251602</v>
      </c>
      <c r="E35" s="99">
        <f>'C3'!E35/('C3'!E13+'C3'!E24+'C3'!E35)*100</f>
        <v>2.708794361117941</v>
      </c>
      <c r="F35" s="99">
        <f>'C3'!F35/('C3'!F13+'C3'!F24+'C3'!F35)*100</f>
        <v>2.5470368161362034</v>
      </c>
      <c r="G35" s="99">
        <f>'C3'!G35/('C3'!G13+'C3'!G24+'C3'!G35)*100</f>
        <v>4.8952862607793559</v>
      </c>
      <c r="H35" s="99">
        <f>'C3'!H35/('C3'!H13+'C3'!H24+'C3'!H35)*100</f>
        <v>6.0185940303376286</v>
      </c>
      <c r="I35" s="99">
        <f>'C3'!I35/('C3'!I13+'C3'!I24+'C3'!I35)*100</f>
        <v>5.9073160319911615</v>
      </c>
      <c r="J35" s="99">
        <f>'C3'!J35/('C3'!J13+'C3'!J24+'C3'!J35)*100</f>
        <v>1.8018604893556036</v>
      </c>
      <c r="K35" s="99">
        <f>'C3'!K35/('C3'!K13+'C3'!K24+'C3'!K35)*100</f>
        <v>5.3190713504315061</v>
      </c>
      <c r="L35" s="114">
        <f>'C3'!L35/('C3'!L13+'C3'!L24+'C3'!L35)*100</f>
        <v>4.764876056497816E-2</v>
      </c>
      <c r="M35" s="114">
        <f>'C3'!M35/('C3'!M13+'C3'!M24+'C3'!M35)*100</f>
        <v>0.2642338608739187</v>
      </c>
    </row>
    <row r="36" spans="1:15" ht="15" customHeight="1" x14ac:dyDescent="0.25">
      <c r="A36" s="215" t="s">
        <v>34</v>
      </c>
      <c r="B36" s="99">
        <f>'C3'!B36/('C3'!B14+'C3'!B25+'C3'!B36)*100</f>
        <v>2.9816127402070673</v>
      </c>
      <c r="C36" s="99">
        <f>'C3'!C36/('C3'!C14+'C3'!C25+'C3'!C36)*100</f>
        <v>2.9187950918953076</v>
      </c>
      <c r="D36" s="99">
        <f>'C3'!D36/('C3'!D14+'C3'!D25+'C3'!D36)*100</f>
        <v>2.5601679857858182</v>
      </c>
      <c r="E36" s="99">
        <f>'C3'!E36/('C3'!E14+'C3'!E25+'C3'!E36)*100</f>
        <v>1.916564989101079</v>
      </c>
      <c r="F36" s="99">
        <f>'C3'!F36/('C3'!F14+'C3'!F25+'C3'!F36)*100</f>
        <v>1.8021904616112558</v>
      </c>
      <c r="G36" s="99">
        <f>'C3'!G36/('C3'!G14+'C3'!G25+'C3'!G36)*100</f>
        <v>2.1372312888445939</v>
      </c>
      <c r="H36" s="99">
        <f>'C3'!H36/('C3'!H14+'C3'!H25+'C3'!H36)*100</f>
        <v>2.385353521624487</v>
      </c>
      <c r="I36" s="99">
        <f>'C3'!I36/('C3'!I14+'C3'!I25+'C3'!I36)*100</f>
        <v>2.1430081386745585</v>
      </c>
      <c r="J36" s="99">
        <f>'C3'!J36/('C3'!J14+'C3'!J25+'C3'!J36)*100</f>
        <v>0.47436067311514513</v>
      </c>
      <c r="K36" s="99">
        <f>'C3'!K36/('C3'!K14+'C3'!K25+'C3'!K36)*100</f>
        <v>3.2785345232503524</v>
      </c>
      <c r="L36" s="114">
        <f>'C3'!L36/('C3'!L14+'C3'!L25+'C3'!L36)*100</f>
        <v>4.0333253507102436E-2</v>
      </c>
      <c r="M36" s="114">
        <f>'C3'!M36/('C3'!M14+'C3'!M25+'C3'!M36)*100</f>
        <v>0.24448193932715814</v>
      </c>
    </row>
    <row r="37" spans="1:15" ht="15" customHeight="1" x14ac:dyDescent="0.25">
      <c r="A37" s="32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40"/>
      <c r="O37" s="40"/>
    </row>
    <row r="38" spans="1:15" s="40" customFormat="1" ht="15" customHeight="1" x14ac:dyDescent="0.25">
      <c r="A38" s="214" t="s">
        <v>14</v>
      </c>
      <c r="B38" s="191">
        <f>'C3'!B38/('C3'!B16+'C3'!B27+'C3'!B38)*100</f>
        <v>2.3535787718695831</v>
      </c>
      <c r="C38" s="191">
        <f>'C3'!C38/('C3'!C16+'C3'!C27+'C3'!C38)*100</f>
        <v>2.4038420816357644</v>
      </c>
      <c r="D38" s="191">
        <f>'C3'!D38/('C3'!D16+'C3'!D27+'C3'!D38)*100</f>
        <v>2.3067723789697481</v>
      </c>
      <c r="E38" s="191">
        <f>'C3'!E38/('C3'!E16+'C3'!E27+'C3'!E38)*100</f>
        <v>1.7949918409461776</v>
      </c>
      <c r="F38" s="191">
        <f>'C3'!F38/('C3'!F16+'C3'!F27+'C3'!F38)*100</f>
        <v>1.546229677992121</v>
      </c>
      <c r="G38" s="191">
        <f>'C3'!G38/('C3'!G16+'C3'!G27+'C3'!G38)*100</f>
        <v>1.6286278353271091</v>
      </c>
      <c r="H38" s="191">
        <f>'C3'!H38/('C3'!H16+'C3'!H27+'C3'!H38)*100</f>
        <v>1.5980892924706773</v>
      </c>
      <c r="I38" s="191">
        <f>'C3'!I38/('C3'!I16+'C3'!I27+'C3'!I38)*100</f>
        <v>1.4225882683263529</v>
      </c>
      <c r="J38" s="144">
        <f>'C3'!J38/('C3'!J16+'C3'!J27+'C3'!J38)*100</f>
        <v>0.23587178487024757</v>
      </c>
      <c r="K38" s="191">
        <f>'C3'!K38/('C3'!K16+'C3'!K27+'C3'!K38)*100</f>
        <v>1.3024660201980498</v>
      </c>
      <c r="L38" s="144">
        <f>'C3'!L38/('C3'!L16+'C3'!L27+'C3'!L38)*100</f>
        <v>4.9830755003277154E-2</v>
      </c>
      <c r="M38" s="144">
        <f>'C3'!M38/('C3'!M16+'C3'!M27+'C3'!M38)*100</f>
        <v>0.12195553041818374</v>
      </c>
      <c r="N38" s="30"/>
      <c r="O38" s="30"/>
    </row>
    <row r="39" spans="1:15" ht="15" customHeight="1" x14ac:dyDescent="0.25">
      <c r="A39" s="215" t="s">
        <v>35</v>
      </c>
      <c r="B39" s="99">
        <f>'C3'!B39/('C3'!B17+'C3'!B28+'C3'!B39)*100</f>
        <v>4.0804363949565756</v>
      </c>
      <c r="C39" s="99">
        <f>'C3'!C39/('C3'!C17+'C3'!C28+'C3'!C39)*100</f>
        <v>4.129040533606978</v>
      </c>
      <c r="D39" s="99">
        <f>'C3'!D39/('C3'!D17+'C3'!D28+'C3'!D39)*100</f>
        <v>4.047938537637803</v>
      </c>
      <c r="E39" s="99">
        <f>'C3'!E39/('C3'!E17+'C3'!E28+'C3'!E39)*100</f>
        <v>3.0525840787832137</v>
      </c>
      <c r="F39" s="99">
        <f>'C3'!F39/('C3'!F17+'C3'!F28+'C3'!F39)*100</f>
        <v>2.6723385689354275</v>
      </c>
      <c r="G39" s="99">
        <f>'C3'!G39/('C3'!G17+'C3'!G28+'C3'!G39)*100</f>
        <v>2.6567172444345997</v>
      </c>
      <c r="H39" s="99">
        <f>'C3'!H39/('C3'!H17+'C3'!H28+'C3'!H39)*100</f>
        <v>2.5321882476593509</v>
      </c>
      <c r="I39" s="99">
        <f>'C3'!I39/('C3'!I17+'C3'!I28+'C3'!I39)*100</f>
        <v>2.3243507286493528</v>
      </c>
      <c r="J39" s="114">
        <f>'C3'!J39/('C3'!J17+'C3'!J28+'C3'!J39)*100</f>
        <v>0.3678070001977457</v>
      </c>
      <c r="K39" s="99">
        <f>'C3'!K39/('C3'!K17+'C3'!K28+'C3'!K39)*100</f>
        <v>2.1380429191342309</v>
      </c>
      <c r="L39" s="114">
        <f>'C3'!L39/('C3'!L17+'C3'!L28+'C3'!L39)*100</f>
        <v>6.3884735625934483E-2</v>
      </c>
      <c r="M39" s="114">
        <f>'C3'!M39/('C3'!M17+'C3'!M28+'C3'!M39)*100</f>
        <v>0.14955260956629743</v>
      </c>
    </row>
    <row r="40" spans="1:15" ht="15" customHeight="1" x14ac:dyDescent="0.25">
      <c r="A40" s="215" t="s">
        <v>36</v>
      </c>
      <c r="B40" s="99">
        <f>'C3'!B40/('C3'!B18+'C3'!B29+'C3'!B40)*100</f>
        <v>2.1789046851336167</v>
      </c>
      <c r="C40" s="99">
        <f>'C3'!C40/('C3'!C18+'C3'!C29+'C3'!C40)*100</f>
        <v>2.3347674038292197</v>
      </c>
      <c r="D40" s="99">
        <f>'C3'!D40/('C3'!D18+'C3'!D29+'C3'!D40)*100</f>
        <v>2.1798438723967482</v>
      </c>
      <c r="E40" s="99">
        <f>'C3'!E40/('C3'!E18+'C3'!E29+'C3'!E40)*100</f>
        <v>1.7063202653052798</v>
      </c>
      <c r="F40" s="99">
        <f>'C3'!F40/('C3'!F18+'C3'!F29+'C3'!F40)*100</f>
        <v>1.4282544788951135</v>
      </c>
      <c r="G40" s="99">
        <f>'C3'!G40/('C3'!G18+'C3'!G29+'C3'!G40)*100</f>
        <v>1.6767622317109501</v>
      </c>
      <c r="H40" s="99">
        <f>'C3'!H40/('C3'!H18+'C3'!H29+'C3'!H40)*100</f>
        <v>1.7368878503341265</v>
      </c>
      <c r="I40" s="99">
        <f>'C3'!I40/('C3'!I18+'C3'!I29+'C3'!I40)*100</f>
        <v>1.4757761879998312</v>
      </c>
      <c r="J40" s="114">
        <f>'C3'!J40/('C3'!J18+'C3'!J29+'C3'!J40)*100</f>
        <v>0.21781354051054383</v>
      </c>
      <c r="K40" s="99">
        <f>'C3'!K40/('C3'!K18+'C3'!K29+'C3'!K40)*100</f>
        <v>1.3791735537190084</v>
      </c>
      <c r="L40" s="114">
        <f>'C3'!L40/('C3'!L18+'C3'!L29+'C3'!L40)*100</f>
        <v>2.5462342535513268E-2</v>
      </c>
      <c r="M40" s="114">
        <f>'C3'!M40/('C3'!M18+'C3'!M29+'C3'!M40)*100</f>
        <v>9.7179069544627086E-2</v>
      </c>
    </row>
    <row r="41" spans="1:15" ht="15" customHeight="1" thickBot="1" x14ac:dyDescent="0.3">
      <c r="A41" s="216" t="s">
        <v>37</v>
      </c>
      <c r="B41" s="102">
        <f>'C3'!B41/('C3'!B19+'C3'!B30+'C3'!B41)*100</f>
        <v>0.64789434338400209</v>
      </c>
      <c r="C41" s="102">
        <f>'C3'!C41/('C3'!C19+'C3'!C30+'C3'!C41)*100</f>
        <v>0.76397010220165762</v>
      </c>
      <c r="D41" s="102">
        <f>'C3'!D41/('C3'!D19+'C3'!D30+'C3'!D41)*100</f>
        <v>0.68283276540666193</v>
      </c>
      <c r="E41" s="102">
        <f>'C3'!E41/('C3'!E19+'C3'!E30+'C3'!E41)*100</f>
        <v>0.56818181818181823</v>
      </c>
      <c r="F41" s="102">
        <f>'C3'!F41/('C3'!F19+'C3'!F30+'C3'!F41)*100</f>
        <v>0.49994350920799913</v>
      </c>
      <c r="G41" s="102">
        <f>'C3'!G41/('C3'!G19+'C3'!G30+'C3'!G41)*100</f>
        <v>0.52749496610986646</v>
      </c>
      <c r="H41" s="102">
        <f>'C3'!H41/('C3'!H19+'C3'!H30+'C3'!H41)*100</f>
        <v>0.47717120148517728</v>
      </c>
      <c r="I41" s="102">
        <f>'C3'!I41/('C3'!I19+'C3'!I30+'C3'!I41)*100</f>
        <v>0.40233557982802692</v>
      </c>
      <c r="J41" s="102">
        <f>'C3'!J41/('C3'!J19+'C3'!J30+'C3'!J41)*100</f>
        <v>0.11146041726207488</v>
      </c>
      <c r="K41" s="102">
        <f>'C3'!K41/('C3'!K19+'C3'!K30+'C3'!K41)*100</f>
        <v>0.34786930053422782</v>
      </c>
      <c r="L41" s="102">
        <f>'C3'!L41/('C3'!L19+'C3'!L30+'C3'!L41)*100</f>
        <v>6.0350839547234594E-2</v>
      </c>
      <c r="M41" s="102">
        <f>'C3'!M41/('C3'!M19+'C3'!M30+'C3'!M41)*100</f>
        <v>0.11701569624339266</v>
      </c>
    </row>
    <row r="42" spans="1:15" ht="15" customHeight="1" x14ac:dyDescent="0.25">
      <c r="A42" s="249" t="s">
        <v>465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</row>
    <row r="43" spans="1:15" ht="15" customHeight="1" x14ac:dyDescent="0.25">
      <c r="A43" s="40" t="s">
        <v>400</v>
      </c>
    </row>
  </sheetData>
  <mergeCells count="8">
    <mergeCell ref="A6:M6"/>
    <mergeCell ref="A42:M42"/>
    <mergeCell ref="N2:O3"/>
    <mergeCell ref="A1:M1"/>
    <mergeCell ref="A2:M2"/>
    <mergeCell ref="A3:M3"/>
    <mergeCell ref="A4:M4"/>
    <mergeCell ref="A5:M5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39370078740157483" bottom="0.98425196850393704" header="0" footer="0"/>
  <pageSetup scale="83" fitToHeight="2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7"/>
  <sheetViews>
    <sheetView showGridLines="0" zoomScale="90" zoomScaleNormal="90" zoomScaleSheetLayoutView="50" workbookViewId="0">
      <selection activeCell="Y5" sqref="Y1:AB104857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customWidth="1"/>
    <col min="6" max="8" width="7.5703125" style="53" bestFit="1" customWidth="1"/>
    <col min="9" max="9" width="1.7109375" style="53" customWidth="1"/>
    <col min="10" max="12" width="7.5703125" style="53" bestFit="1" customWidth="1"/>
    <col min="13" max="13" width="1.7109375" style="53" customWidth="1"/>
    <col min="14" max="16" width="7.5703125" style="53" bestFit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hidden="1" customWidth="1"/>
    <col min="26" max="26" width="7.5703125" style="53" hidden="1" customWidth="1"/>
    <col min="27" max="28" width="6.7109375" style="53" hidden="1" customWidth="1"/>
    <col min="29" max="31" width="8.7109375" style="53" customWidth="1"/>
    <col min="32" max="253" width="11.42578125" style="53"/>
    <col min="254" max="254" width="21.28515625" style="53" customWidth="1"/>
    <col min="255" max="255" width="8.42578125" style="53" customWidth="1"/>
    <col min="256" max="256" width="8.140625" style="53" customWidth="1"/>
    <col min="257" max="257" width="7.5703125" style="53" customWidth="1"/>
    <col min="258" max="258" width="1.7109375" style="53" customWidth="1"/>
    <col min="259" max="261" width="6.7109375" style="53" customWidth="1"/>
    <col min="262" max="262" width="1.7109375" style="53" customWidth="1"/>
    <col min="263" max="265" width="6.7109375" style="53" customWidth="1"/>
    <col min="266" max="266" width="1.7109375" style="53" customWidth="1"/>
    <col min="267" max="269" width="6.7109375" style="53" customWidth="1"/>
    <col min="270" max="270" width="1.7109375" style="53" customWidth="1"/>
    <col min="271" max="273" width="6.7109375" style="53" customWidth="1"/>
    <col min="274" max="274" width="1.7109375" style="53" customWidth="1"/>
    <col min="275" max="277" width="6.7109375" style="53" customWidth="1"/>
    <col min="278" max="278" width="1.7109375" style="53" customWidth="1"/>
    <col min="279" max="281" width="6.7109375" style="53" customWidth="1"/>
    <col min="282" max="509" width="11.42578125" style="53"/>
    <col min="510" max="510" width="21.28515625" style="53" customWidth="1"/>
    <col min="511" max="511" width="8.42578125" style="53" customWidth="1"/>
    <col min="512" max="512" width="8.140625" style="53" customWidth="1"/>
    <col min="513" max="513" width="7.5703125" style="53" customWidth="1"/>
    <col min="514" max="514" width="1.7109375" style="53" customWidth="1"/>
    <col min="515" max="517" width="6.7109375" style="53" customWidth="1"/>
    <col min="518" max="518" width="1.7109375" style="53" customWidth="1"/>
    <col min="519" max="521" width="6.7109375" style="53" customWidth="1"/>
    <col min="522" max="522" width="1.7109375" style="53" customWidth="1"/>
    <col min="523" max="525" width="6.7109375" style="53" customWidth="1"/>
    <col min="526" max="526" width="1.7109375" style="53" customWidth="1"/>
    <col min="527" max="529" width="6.7109375" style="53" customWidth="1"/>
    <col min="530" max="530" width="1.7109375" style="53" customWidth="1"/>
    <col min="531" max="533" width="6.7109375" style="53" customWidth="1"/>
    <col min="534" max="534" width="1.7109375" style="53" customWidth="1"/>
    <col min="535" max="537" width="6.7109375" style="53" customWidth="1"/>
    <col min="538" max="765" width="11.42578125" style="53"/>
    <col min="766" max="766" width="21.28515625" style="53" customWidth="1"/>
    <col min="767" max="767" width="8.42578125" style="53" customWidth="1"/>
    <col min="768" max="768" width="8.140625" style="53" customWidth="1"/>
    <col min="769" max="769" width="7.5703125" style="53" customWidth="1"/>
    <col min="770" max="770" width="1.7109375" style="53" customWidth="1"/>
    <col min="771" max="773" width="6.7109375" style="53" customWidth="1"/>
    <col min="774" max="774" width="1.7109375" style="53" customWidth="1"/>
    <col min="775" max="777" width="6.7109375" style="53" customWidth="1"/>
    <col min="778" max="778" width="1.7109375" style="53" customWidth="1"/>
    <col min="779" max="781" width="6.7109375" style="53" customWidth="1"/>
    <col min="782" max="782" width="1.7109375" style="53" customWidth="1"/>
    <col min="783" max="785" width="6.7109375" style="53" customWidth="1"/>
    <col min="786" max="786" width="1.7109375" style="53" customWidth="1"/>
    <col min="787" max="789" width="6.7109375" style="53" customWidth="1"/>
    <col min="790" max="790" width="1.7109375" style="53" customWidth="1"/>
    <col min="791" max="793" width="6.7109375" style="53" customWidth="1"/>
    <col min="794" max="1021" width="11.42578125" style="53"/>
    <col min="1022" max="1022" width="21.28515625" style="53" customWidth="1"/>
    <col min="1023" max="1023" width="8.42578125" style="53" customWidth="1"/>
    <col min="1024" max="1024" width="8.140625" style="53" customWidth="1"/>
    <col min="1025" max="1025" width="7.5703125" style="53" customWidth="1"/>
    <col min="1026" max="1026" width="1.7109375" style="53" customWidth="1"/>
    <col min="1027" max="1029" width="6.7109375" style="53" customWidth="1"/>
    <col min="1030" max="1030" width="1.7109375" style="53" customWidth="1"/>
    <col min="1031" max="1033" width="6.7109375" style="53" customWidth="1"/>
    <col min="1034" max="1034" width="1.7109375" style="53" customWidth="1"/>
    <col min="1035" max="1037" width="6.7109375" style="53" customWidth="1"/>
    <col min="1038" max="1038" width="1.7109375" style="53" customWidth="1"/>
    <col min="1039" max="1041" width="6.7109375" style="53" customWidth="1"/>
    <col min="1042" max="1042" width="1.7109375" style="53" customWidth="1"/>
    <col min="1043" max="1045" width="6.7109375" style="53" customWidth="1"/>
    <col min="1046" max="1046" width="1.7109375" style="53" customWidth="1"/>
    <col min="1047" max="1049" width="6.7109375" style="53" customWidth="1"/>
    <col min="1050" max="1277" width="11.42578125" style="53"/>
    <col min="1278" max="1278" width="21.28515625" style="53" customWidth="1"/>
    <col min="1279" max="1279" width="8.42578125" style="53" customWidth="1"/>
    <col min="1280" max="1280" width="8.140625" style="53" customWidth="1"/>
    <col min="1281" max="1281" width="7.5703125" style="53" customWidth="1"/>
    <col min="1282" max="1282" width="1.7109375" style="53" customWidth="1"/>
    <col min="1283" max="1285" width="6.7109375" style="53" customWidth="1"/>
    <col min="1286" max="1286" width="1.7109375" style="53" customWidth="1"/>
    <col min="1287" max="1289" width="6.7109375" style="53" customWidth="1"/>
    <col min="1290" max="1290" width="1.7109375" style="53" customWidth="1"/>
    <col min="1291" max="1293" width="6.7109375" style="53" customWidth="1"/>
    <col min="1294" max="1294" width="1.7109375" style="53" customWidth="1"/>
    <col min="1295" max="1297" width="6.7109375" style="53" customWidth="1"/>
    <col min="1298" max="1298" width="1.7109375" style="53" customWidth="1"/>
    <col min="1299" max="1301" width="6.7109375" style="53" customWidth="1"/>
    <col min="1302" max="1302" width="1.7109375" style="53" customWidth="1"/>
    <col min="1303" max="1305" width="6.7109375" style="53" customWidth="1"/>
    <col min="1306" max="1533" width="11.42578125" style="53"/>
    <col min="1534" max="1534" width="21.28515625" style="53" customWidth="1"/>
    <col min="1535" max="1535" width="8.42578125" style="53" customWidth="1"/>
    <col min="1536" max="1536" width="8.140625" style="53" customWidth="1"/>
    <col min="1537" max="1537" width="7.5703125" style="53" customWidth="1"/>
    <col min="1538" max="1538" width="1.7109375" style="53" customWidth="1"/>
    <col min="1539" max="1541" width="6.7109375" style="53" customWidth="1"/>
    <col min="1542" max="1542" width="1.7109375" style="53" customWidth="1"/>
    <col min="1543" max="1545" width="6.7109375" style="53" customWidth="1"/>
    <col min="1546" max="1546" width="1.7109375" style="53" customWidth="1"/>
    <col min="1547" max="1549" width="6.7109375" style="53" customWidth="1"/>
    <col min="1550" max="1550" width="1.7109375" style="53" customWidth="1"/>
    <col min="1551" max="1553" width="6.7109375" style="53" customWidth="1"/>
    <col min="1554" max="1554" width="1.7109375" style="53" customWidth="1"/>
    <col min="1555" max="1557" width="6.7109375" style="53" customWidth="1"/>
    <col min="1558" max="1558" width="1.7109375" style="53" customWidth="1"/>
    <col min="1559" max="1561" width="6.7109375" style="53" customWidth="1"/>
    <col min="1562" max="1789" width="11.42578125" style="53"/>
    <col min="1790" max="1790" width="21.28515625" style="53" customWidth="1"/>
    <col min="1791" max="1791" width="8.42578125" style="53" customWidth="1"/>
    <col min="1792" max="1792" width="8.140625" style="53" customWidth="1"/>
    <col min="1793" max="1793" width="7.5703125" style="53" customWidth="1"/>
    <col min="1794" max="1794" width="1.7109375" style="53" customWidth="1"/>
    <col min="1795" max="1797" width="6.7109375" style="53" customWidth="1"/>
    <col min="1798" max="1798" width="1.7109375" style="53" customWidth="1"/>
    <col min="1799" max="1801" width="6.7109375" style="53" customWidth="1"/>
    <col min="1802" max="1802" width="1.7109375" style="53" customWidth="1"/>
    <col min="1803" max="1805" width="6.7109375" style="53" customWidth="1"/>
    <col min="1806" max="1806" width="1.7109375" style="53" customWidth="1"/>
    <col min="1807" max="1809" width="6.7109375" style="53" customWidth="1"/>
    <col min="1810" max="1810" width="1.7109375" style="53" customWidth="1"/>
    <col min="1811" max="1813" width="6.7109375" style="53" customWidth="1"/>
    <col min="1814" max="1814" width="1.7109375" style="53" customWidth="1"/>
    <col min="1815" max="1817" width="6.7109375" style="53" customWidth="1"/>
    <col min="1818" max="2045" width="11.42578125" style="53"/>
    <col min="2046" max="2046" width="21.28515625" style="53" customWidth="1"/>
    <col min="2047" max="2047" width="8.42578125" style="53" customWidth="1"/>
    <col min="2048" max="2048" width="8.140625" style="53" customWidth="1"/>
    <col min="2049" max="2049" width="7.5703125" style="53" customWidth="1"/>
    <col min="2050" max="2050" width="1.7109375" style="53" customWidth="1"/>
    <col min="2051" max="2053" width="6.7109375" style="53" customWidth="1"/>
    <col min="2054" max="2054" width="1.7109375" style="53" customWidth="1"/>
    <col min="2055" max="2057" width="6.7109375" style="53" customWidth="1"/>
    <col min="2058" max="2058" width="1.7109375" style="53" customWidth="1"/>
    <col min="2059" max="2061" width="6.7109375" style="53" customWidth="1"/>
    <col min="2062" max="2062" width="1.7109375" style="53" customWidth="1"/>
    <col min="2063" max="2065" width="6.7109375" style="53" customWidth="1"/>
    <col min="2066" max="2066" width="1.7109375" style="53" customWidth="1"/>
    <col min="2067" max="2069" width="6.7109375" style="53" customWidth="1"/>
    <col min="2070" max="2070" width="1.7109375" style="53" customWidth="1"/>
    <col min="2071" max="2073" width="6.7109375" style="53" customWidth="1"/>
    <col min="2074" max="2301" width="11.42578125" style="53"/>
    <col min="2302" max="2302" width="21.28515625" style="53" customWidth="1"/>
    <col min="2303" max="2303" width="8.42578125" style="53" customWidth="1"/>
    <col min="2304" max="2304" width="8.140625" style="53" customWidth="1"/>
    <col min="2305" max="2305" width="7.5703125" style="53" customWidth="1"/>
    <col min="2306" max="2306" width="1.7109375" style="53" customWidth="1"/>
    <col min="2307" max="2309" width="6.7109375" style="53" customWidth="1"/>
    <col min="2310" max="2310" width="1.7109375" style="53" customWidth="1"/>
    <col min="2311" max="2313" width="6.7109375" style="53" customWidth="1"/>
    <col min="2314" max="2314" width="1.7109375" style="53" customWidth="1"/>
    <col min="2315" max="2317" width="6.7109375" style="53" customWidth="1"/>
    <col min="2318" max="2318" width="1.7109375" style="53" customWidth="1"/>
    <col min="2319" max="2321" width="6.7109375" style="53" customWidth="1"/>
    <col min="2322" max="2322" width="1.7109375" style="53" customWidth="1"/>
    <col min="2323" max="2325" width="6.7109375" style="53" customWidth="1"/>
    <col min="2326" max="2326" width="1.7109375" style="53" customWidth="1"/>
    <col min="2327" max="2329" width="6.7109375" style="53" customWidth="1"/>
    <col min="2330" max="2557" width="11.42578125" style="53"/>
    <col min="2558" max="2558" width="21.28515625" style="53" customWidth="1"/>
    <col min="2559" max="2559" width="8.42578125" style="53" customWidth="1"/>
    <col min="2560" max="2560" width="8.140625" style="53" customWidth="1"/>
    <col min="2561" max="2561" width="7.5703125" style="53" customWidth="1"/>
    <col min="2562" max="2562" width="1.7109375" style="53" customWidth="1"/>
    <col min="2563" max="2565" width="6.7109375" style="53" customWidth="1"/>
    <col min="2566" max="2566" width="1.7109375" style="53" customWidth="1"/>
    <col min="2567" max="2569" width="6.7109375" style="53" customWidth="1"/>
    <col min="2570" max="2570" width="1.7109375" style="53" customWidth="1"/>
    <col min="2571" max="2573" width="6.7109375" style="53" customWidth="1"/>
    <col min="2574" max="2574" width="1.7109375" style="53" customWidth="1"/>
    <col min="2575" max="2577" width="6.7109375" style="53" customWidth="1"/>
    <col min="2578" max="2578" width="1.7109375" style="53" customWidth="1"/>
    <col min="2579" max="2581" width="6.7109375" style="53" customWidth="1"/>
    <col min="2582" max="2582" width="1.7109375" style="53" customWidth="1"/>
    <col min="2583" max="2585" width="6.7109375" style="53" customWidth="1"/>
    <col min="2586" max="2813" width="11.42578125" style="53"/>
    <col min="2814" max="2814" width="21.28515625" style="53" customWidth="1"/>
    <col min="2815" max="2815" width="8.42578125" style="53" customWidth="1"/>
    <col min="2816" max="2816" width="8.140625" style="53" customWidth="1"/>
    <col min="2817" max="2817" width="7.5703125" style="53" customWidth="1"/>
    <col min="2818" max="2818" width="1.7109375" style="53" customWidth="1"/>
    <col min="2819" max="2821" width="6.7109375" style="53" customWidth="1"/>
    <col min="2822" max="2822" width="1.7109375" style="53" customWidth="1"/>
    <col min="2823" max="2825" width="6.7109375" style="53" customWidth="1"/>
    <col min="2826" max="2826" width="1.7109375" style="53" customWidth="1"/>
    <col min="2827" max="2829" width="6.7109375" style="53" customWidth="1"/>
    <col min="2830" max="2830" width="1.7109375" style="53" customWidth="1"/>
    <col min="2831" max="2833" width="6.7109375" style="53" customWidth="1"/>
    <col min="2834" max="2834" width="1.7109375" style="53" customWidth="1"/>
    <col min="2835" max="2837" width="6.7109375" style="53" customWidth="1"/>
    <col min="2838" max="2838" width="1.7109375" style="53" customWidth="1"/>
    <col min="2839" max="2841" width="6.7109375" style="53" customWidth="1"/>
    <col min="2842" max="3069" width="11.42578125" style="53"/>
    <col min="3070" max="3070" width="21.28515625" style="53" customWidth="1"/>
    <col min="3071" max="3071" width="8.42578125" style="53" customWidth="1"/>
    <col min="3072" max="3072" width="8.140625" style="53" customWidth="1"/>
    <col min="3073" max="3073" width="7.5703125" style="53" customWidth="1"/>
    <col min="3074" max="3074" width="1.7109375" style="53" customWidth="1"/>
    <col min="3075" max="3077" width="6.7109375" style="53" customWidth="1"/>
    <col min="3078" max="3078" width="1.7109375" style="53" customWidth="1"/>
    <col min="3079" max="3081" width="6.7109375" style="53" customWidth="1"/>
    <col min="3082" max="3082" width="1.7109375" style="53" customWidth="1"/>
    <col min="3083" max="3085" width="6.7109375" style="53" customWidth="1"/>
    <col min="3086" max="3086" width="1.7109375" style="53" customWidth="1"/>
    <col min="3087" max="3089" width="6.7109375" style="53" customWidth="1"/>
    <col min="3090" max="3090" width="1.7109375" style="53" customWidth="1"/>
    <col min="3091" max="3093" width="6.7109375" style="53" customWidth="1"/>
    <col min="3094" max="3094" width="1.7109375" style="53" customWidth="1"/>
    <col min="3095" max="3097" width="6.7109375" style="53" customWidth="1"/>
    <col min="3098" max="3325" width="11.42578125" style="53"/>
    <col min="3326" max="3326" width="21.28515625" style="53" customWidth="1"/>
    <col min="3327" max="3327" width="8.42578125" style="53" customWidth="1"/>
    <col min="3328" max="3328" width="8.140625" style="53" customWidth="1"/>
    <col min="3329" max="3329" width="7.5703125" style="53" customWidth="1"/>
    <col min="3330" max="3330" width="1.7109375" style="53" customWidth="1"/>
    <col min="3331" max="3333" width="6.7109375" style="53" customWidth="1"/>
    <col min="3334" max="3334" width="1.7109375" style="53" customWidth="1"/>
    <col min="3335" max="3337" width="6.7109375" style="53" customWidth="1"/>
    <col min="3338" max="3338" width="1.7109375" style="53" customWidth="1"/>
    <col min="3339" max="3341" width="6.7109375" style="53" customWidth="1"/>
    <col min="3342" max="3342" width="1.7109375" style="53" customWidth="1"/>
    <col min="3343" max="3345" width="6.7109375" style="53" customWidth="1"/>
    <col min="3346" max="3346" width="1.7109375" style="53" customWidth="1"/>
    <col min="3347" max="3349" width="6.7109375" style="53" customWidth="1"/>
    <col min="3350" max="3350" width="1.7109375" style="53" customWidth="1"/>
    <col min="3351" max="3353" width="6.7109375" style="53" customWidth="1"/>
    <col min="3354" max="3581" width="11.42578125" style="53"/>
    <col min="3582" max="3582" width="21.28515625" style="53" customWidth="1"/>
    <col min="3583" max="3583" width="8.42578125" style="53" customWidth="1"/>
    <col min="3584" max="3584" width="8.140625" style="53" customWidth="1"/>
    <col min="3585" max="3585" width="7.5703125" style="53" customWidth="1"/>
    <col min="3586" max="3586" width="1.7109375" style="53" customWidth="1"/>
    <col min="3587" max="3589" width="6.7109375" style="53" customWidth="1"/>
    <col min="3590" max="3590" width="1.7109375" style="53" customWidth="1"/>
    <col min="3591" max="3593" width="6.7109375" style="53" customWidth="1"/>
    <col min="3594" max="3594" width="1.7109375" style="53" customWidth="1"/>
    <col min="3595" max="3597" width="6.7109375" style="53" customWidth="1"/>
    <col min="3598" max="3598" width="1.7109375" style="53" customWidth="1"/>
    <col min="3599" max="3601" width="6.7109375" style="53" customWidth="1"/>
    <col min="3602" max="3602" width="1.7109375" style="53" customWidth="1"/>
    <col min="3603" max="3605" width="6.7109375" style="53" customWidth="1"/>
    <col min="3606" max="3606" width="1.7109375" style="53" customWidth="1"/>
    <col min="3607" max="3609" width="6.7109375" style="53" customWidth="1"/>
    <col min="3610" max="3837" width="11.42578125" style="53"/>
    <col min="3838" max="3838" width="21.28515625" style="53" customWidth="1"/>
    <col min="3839" max="3839" width="8.42578125" style="53" customWidth="1"/>
    <col min="3840" max="3840" width="8.140625" style="53" customWidth="1"/>
    <col min="3841" max="3841" width="7.5703125" style="53" customWidth="1"/>
    <col min="3842" max="3842" width="1.7109375" style="53" customWidth="1"/>
    <col min="3843" max="3845" width="6.7109375" style="53" customWidth="1"/>
    <col min="3846" max="3846" width="1.7109375" style="53" customWidth="1"/>
    <col min="3847" max="3849" width="6.7109375" style="53" customWidth="1"/>
    <col min="3850" max="3850" width="1.7109375" style="53" customWidth="1"/>
    <col min="3851" max="3853" width="6.7109375" style="53" customWidth="1"/>
    <col min="3854" max="3854" width="1.7109375" style="53" customWidth="1"/>
    <col min="3855" max="3857" width="6.7109375" style="53" customWidth="1"/>
    <col min="3858" max="3858" width="1.7109375" style="53" customWidth="1"/>
    <col min="3859" max="3861" width="6.7109375" style="53" customWidth="1"/>
    <col min="3862" max="3862" width="1.7109375" style="53" customWidth="1"/>
    <col min="3863" max="3865" width="6.7109375" style="53" customWidth="1"/>
    <col min="3866" max="4093" width="11.42578125" style="53"/>
    <col min="4094" max="4094" width="21.28515625" style="53" customWidth="1"/>
    <col min="4095" max="4095" width="8.42578125" style="53" customWidth="1"/>
    <col min="4096" max="4096" width="8.140625" style="53" customWidth="1"/>
    <col min="4097" max="4097" width="7.5703125" style="53" customWidth="1"/>
    <col min="4098" max="4098" width="1.7109375" style="53" customWidth="1"/>
    <col min="4099" max="4101" width="6.7109375" style="53" customWidth="1"/>
    <col min="4102" max="4102" width="1.7109375" style="53" customWidth="1"/>
    <col min="4103" max="4105" width="6.7109375" style="53" customWidth="1"/>
    <col min="4106" max="4106" width="1.7109375" style="53" customWidth="1"/>
    <col min="4107" max="4109" width="6.7109375" style="53" customWidth="1"/>
    <col min="4110" max="4110" width="1.7109375" style="53" customWidth="1"/>
    <col min="4111" max="4113" width="6.7109375" style="53" customWidth="1"/>
    <col min="4114" max="4114" width="1.7109375" style="53" customWidth="1"/>
    <col min="4115" max="4117" width="6.7109375" style="53" customWidth="1"/>
    <col min="4118" max="4118" width="1.7109375" style="53" customWidth="1"/>
    <col min="4119" max="4121" width="6.7109375" style="53" customWidth="1"/>
    <col min="4122" max="4349" width="11.42578125" style="53"/>
    <col min="4350" max="4350" width="21.28515625" style="53" customWidth="1"/>
    <col min="4351" max="4351" width="8.42578125" style="53" customWidth="1"/>
    <col min="4352" max="4352" width="8.140625" style="53" customWidth="1"/>
    <col min="4353" max="4353" width="7.5703125" style="53" customWidth="1"/>
    <col min="4354" max="4354" width="1.7109375" style="53" customWidth="1"/>
    <col min="4355" max="4357" width="6.7109375" style="53" customWidth="1"/>
    <col min="4358" max="4358" width="1.7109375" style="53" customWidth="1"/>
    <col min="4359" max="4361" width="6.7109375" style="53" customWidth="1"/>
    <col min="4362" max="4362" width="1.7109375" style="53" customWidth="1"/>
    <col min="4363" max="4365" width="6.7109375" style="53" customWidth="1"/>
    <col min="4366" max="4366" width="1.7109375" style="53" customWidth="1"/>
    <col min="4367" max="4369" width="6.7109375" style="53" customWidth="1"/>
    <col min="4370" max="4370" width="1.7109375" style="53" customWidth="1"/>
    <col min="4371" max="4373" width="6.7109375" style="53" customWidth="1"/>
    <col min="4374" max="4374" width="1.7109375" style="53" customWidth="1"/>
    <col min="4375" max="4377" width="6.7109375" style="53" customWidth="1"/>
    <col min="4378" max="4605" width="11.42578125" style="53"/>
    <col min="4606" max="4606" width="21.28515625" style="53" customWidth="1"/>
    <col min="4607" max="4607" width="8.42578125" style="53" customWidth="1"/>
    <col min="4608" max="4608" width="8.140625" style="53" customWidth="1"/>
    <col min="4609" max="4609" width="7.5703125" style="53" customWidth="1"/>
    <col min="4610" max="4610" width="1.7109375" style="53" customWidth="1"/>
    <col min="4611" max="4613" width="6.7109375" style="53" customWidth="1"/>
    <col min="4614" max="4614" width="1.7109375" style="53" customWidth="1"/>
    <col min="4615" max="4617" width="6.7109375" style="53" customWidth="1"/>
    <col min="4618" max="4618" width="1.7109375" style="53" customWidth="1"/>
    <col min="4619" max="4621" width="6.7109375" style="53" customWidth="1"/>
    <col min="4622" max="4622" width="1.7109375" style="53" customWidth="1"/>
    <col min="4623" max="4625" width="6.7109375" style="53" customWidth="1"/>
    <col min="4626" max="4626" width="1.7109375" style="53" customWidth="1"/>
    <col min="4627" max="4629" width="6.7109375" style="53" customWidth="1"/>
    <col min="4630" max="4630" width="1.7109375" style="53" customWidth="1"/>
    <col min="4631" max="4633" width="6.7109375" style="53" customWidth="1"/>
    <col min="4634" max="4861" width="11.42578125" style="53"/>
    <col min="4862" max="4862" width="21.28515625" style="53" customWidth="1"/>
    <col min="4863" max="4863" width="8.42578125" style="53" customWidth="1"/>
    <col min="4864" max="4864" width="8.140625" style="53" customWidth="1"/>
    <col min="4865" max="4865" width="7.5703125" style="53" customWidth="1"/>
    <col min="4866" max="4866" width="1.7109375" style="53" customWidth="1"/>
    <col min="4867" max="4869" width="6.7109375" style="53" customWidth="1"/>
    <col min="4870" max="4870" width="1.7109375" style="53" customWidth="1"/>
    <col min="4871" max="4873" width="6.7109375" style="53" customWidth="1"/>
    <col min="4874" max="4874" width="1.7109375" style="53" customWidth="1"/>
    <col min="4875" max="4877" width="6.7109375" style="53" customWidth="1"/>
    <col min="4878" max="4878" width="1.7109375" style="53" customWidth="1"/>
    <col min="4879" max="4881" width="6.7109375" style="53" customWidth="1"/>
    <col min="4882" max="4882" width="1.7109375" style="53" customWidth="1"/>
    <col min="4883" max="4885" width="6.7109375" style="53" customWidth="1"/>
    <col min="4886" max="4886" width="1.7109375" style="53" customWidth="1"/>
    <col min="4887" max="4889" width="6.7109375" style="53" customWidth="1"/>
    <col min="4890" max="5117" width="11.42578125" style="53"/>
    <col min="5118" max="5118" width="21.28515625" style="53" customWidth="1"/>
    <col min="5119" max="5119" width="8.42578125" style="53" customWidth="1"/>
    <col min="5120" max="5120" width="8.140625" style="53" customWidth="1"/>
    <col min="5121" max="5121" width="7.5703125" style="53" customWidth="1"/>
    <col min="5122" max="5122" width="1.7109375" style="53" customWidth="1"/>
    <col min="5123" max="5125" width="6.7109375" style="53" customWidth="1"/>
    <col min="5126" max="5126" width="1.7109375" style="53" customWidth="1"/>
    <col min="5127" max="5129" width="6.7109375" style="53" customWidth="1"/>
    <col min="5130" max="5130" width="1.7109375" style="53" customWidth="1"/>
    <col min="5131" max="5133" width="6.7109375" style="53" customWidth="1"/>
    <col min="5134" max="5134" width="1.7109375" style="53" customWidth="1"/>
    <col min="5135" max="5137" width="6.7109375" style="53" customWidth="1"/>
    <col min="5138" max="5138" width="1.7109375" style="53" customWidth="1"/>
    <col min="5139" max="5141" width="6.7109375" style="53" customWidth="1"/>
    <col min="5142" max="5142" width="1.7109375" style="53" customWidth="1"/>
    <col min="5143" max="5145" width="6.7109375" style="53" customWidth="1"/>
    <col min="5146" max="5373" width="11.42578125" style="53"/>
    <col min="5374" max="5374" width="21.28515625" style="53" customWidth="1"/>
    <col min="5375" max="5375" width="8.42578125" style="53" customWidth="1"/>
    <col min="5376" max="5376" width="8.140625" style="53" customWidth="1"/>
    <col min="5377" max="5377" width="7.5703125" style="53" customWidth="1"/>
    <col min="5378" max="5378" width="1.7109375" style="53" customWidth="1"/>
    <col min="5379" max="5381" width="6.7109375" style="53" customWidth="1"/>
    <col min="5382" max="5382" width="1.7109375" style="53" customWidth="1"/>
    <col min="5383" max="5385" width="6.7109375" style="53" customWidth="1"/>
    <col min="5386" max="5386" width="1.7109375" style="53" customWidth="1"/>
    <col min="5387" max="5389" width="6.7109375" style="53" customWidth="1"/>
    <col min="5390" max="5390" width="1.7109375" style="53" customWidth="1"/>
    <col min="5391" max="5393" width="6.7109375" style="53" customWidth="1"/>
    <col min="5394" max="5394" width="1.7109375" style="53" customWidth="1"/>
    <col min="5395" max="5397" width="6.7109375" style="53" customWidth="1"/>
    <col min="5398" max="5398" width="1.7109375" style="53" customWidth="1"/>
    <col min="5399" max="5401" width="6.7109375" style="53" customWidth="1"/>
    <col min="5402" max="5629" width="11.42578125" style="53"/>
    <col min="5630" max="5630" width="21.28515625" style="53" customWidth="1"/>
    <col min="5631" max="5631" width="8.42578125" style="53" customWidth="1"/>
    <col min="5632" max="5632" width="8.140625" style="53" customWidth="1"/>
    <col min="5633" max="5633" width="7.5703125" style="53" customWidth="1"/>
    <col min="5634" max="5634" width="1.7109375" style="53" customWidth="1"/>
    <col min="5635" max="5637" width="6.7109375" style="53" customWidth="1"/>
    <col min="5638" max="5638" width="1.7109375" style="53" customWidth="1"/>
    <col min="5639" max="5641" width="6.7109375" style="53" customWidth="1"/>
    <col min="5642" max="5642" width="1.7109375" style="53" customWidth="1"/>
    <col min="5643" max="5645" width="6.7109375" style="53" customWidth="1"/>
    <col min="5646" max="5646" width="1.7109375" style="53" customWidth="1"/>
    <col min="5647" max="5649" width="6.7109375" style="53" customWidth="1"/>
    <col min="5650" max="5650" width="1.7109375" style="53" customWidth="1"/>
    <col min="5651" max="5653" width="6.7109375" style="53" customWidth="1"/>
    <col min="5654" max="5654" width="1.7109375" style="53" customWidth="1"/>
    <col min="5655" max="5657" width="6.7109375" style="53" customWidth="1"/>
    <col min="5658" max="5885" width="11.42578125" style="53"/>
    <col min="5886" max="5886" width="21.28515625" style="53" customWidth="1"/>
    <col min="5887" max="5887" width="8.42578125" style="53" customWidth="1"/>
    <col min="5888" max="5888" width="8.140625" style="53" customWidth="1"/>
    <col min="5889" max="5889" width="7.5703125" style="53" customWidth="1"/>
    <col min="5890" max="5890" width="1.7109375" style="53" customWidth="1"/>
    <col min="5891" max="5893" width="6.7109375" style="53" customWidth="1"/>
    <col min="5894" max="5894" width="1.7109375" style="53" customWidth="1"/>
    <col min="5895" max="5897" width="6.7109375" style="53" customWidth="1"/>
    <col min="5898" max="5898" width="1.7109375" style="53" customWidth="1"/>
    <col min="5899" max="5901" width="6.7109375" style="53" customWidth="1"/>
    <col min="5902" max="5902" width="1.7109375" style="53" customWidth="1"/>
    <col min="5903" max="5905" width="6.7109375" style="53" customWidth="1"/>
    <col min="5906" max="5906" width="1.7109375" style="53" customWidth="1"/>
    <col min="5907" max="5909" width="6.7109375" style="53" customWidth="1"/>
    <col min="5910" max="5910" width="1.7109375" style="53" customWidth="1"/>
    <col min="5911" max="5913" width="6.7109375" style="53" customWidth="1"/>
    <col min="5914" max="6141" width="11.42578125" style="53"/>
    <col min="6142" max="6142" width="21.28515625" style="53" customWidth="1"/>
    <col min="6143" max="6143" width="8.42578125" style="53" customWidth="1"/>
    <col min="6144" max="6144" width="8.140625" style="53" customWidth="1"/>
    <col min="6145" max="6145" width="7.5703125" style="53" customWidth="1"/>
    <col min="6146" max="6146" width="1.7109375" style="53" customWidth="1"/>
    <col min="6147" max="6149" width="6.7109375" style="53" customWidth="1"/>
    <col min="6150" max="6150" width="1.7109375" style="53" customWidth="1"/>
    <col min="6151" max="6153" width="6.7109375" style="53" customWidth="1"/>
    <col min="6154" max="6154" width="1.7109375" style="53" customWidth="1"/>
    <col min="6155" max="6157" width="6.7109375" style="53" customWidth="1"/>
    <col min="6158" max="6158" width="1.7109375" style="53" customWidth="1"/>
    <col min="6159" max="6161" width="6.7109375" style="53" customWidth="1"/>
    <col min="6162" max="6162" width="1.7109375" style="53" customWidth="1"/>
    <col min="6163" max="6165" width="6.7109375" style="53" customWidth="1"/>
    <col min="6166" max="6166" width="1.7109375" style="53" customWidth="1"/>
    <col min="6167" max="6169" width="6.7109375" style="53" customWidth="1"/>
    <col min="6170" max="6397" width="11.42578125" style="53"/>
    <col min="6398" max="6398" width="21.28515625" style="53" customWidth="1"/>
    <col min="6399" max="6399" width="8.42578125" style="53" customWidth="1"/>
    <col min="6400" max="6400" width="8.140625" style="53" customWidth="1"/>
    <col min="6401" max="6401" width="7.5703125" style="53" customWidth="1"/>
    <col min="6402" max="6402" width="1.7109375" style="53" customWidth="1"/>
    <col min="6403" max="6405" width="6.7109375" style="53" customWidth="1"/>
    <col min="6406" max="6406" width="1.7109375" style="53" customWidth="1"/>
    <col min="6407" max="6409" width="6.7109375" style="53" customWidth="1"/>
    <col min="6410" max="6410" width="1.7109375" style="53" customWidth="1"/>
    <col min="6411" max="6413" width="6.7109375" style="53" customWidth="1"/>
    <col min="6414" max="6414" width="1.7109375" style="53" customWidth="1"/>
    <col min="6415" max="6417" width="6.7109375" style="53" customWidth="1"/>
    <col min="6418" max="6418" width="1.7109375" style="53" customWidth="1"/>
    <col min="6419" max="6421" width="6.7109375" style="53" customWidth="1"/>
    <col min="6422" max="6422" width="1.7109375" style="53" customWidth="1"/>
    <col min="6423" max="6425" width="6.7109375" style="53" customWidth="1"/>
    <col min="6426" max="6653" width="11.42578125" style="53"/>
    <col min="6654" max="6654" width="21.28515625" style="53" customWidth="1"/>
    <col min="6655" max="6655" width="8.42578125" style="53" customWidth="1"/>
    <col min="6656" max="6656" width="8.140625" style="53" customWidth="1"/>
    <col min="6657" max="6657" width="7.5703125" style="53" customWidth="1"/>
    <col min="6658" max="6658" width="1.7109375" style="53" customWidth="1"/>
    <col min="6659" max="6661" width="6.7109375" style="53" customWidth="1"/>
    <col min="6662" max="6662" width="1.7109375" style="53" customWidth="1"/>
    <col min="6663" max="6665" width="6.7109375" style="53" customWidth="1"/>
    <col min="6666" max="6666" width="1.7109375" style="53" customWidth="1"/>
    <col min="6667" max="6669" width="6.7109375" style="53" customWidth="1"/>
    <col min="6670" max="6670" width="1.7109375" style="53" customWidth="1"/>
    <col min="6671" max="6673" width="6.7109375" style="53" customWidth="1"/>
    <col min="6674" max="6674" width="1.7109375" style="53" customWidth="1"/>
    <col min="6675" max="6677" width="6.7109375" style="53" customWidth="1"/>
    <col min="6678" max="6678" width="1.7109375" style="53" customWidth="1"/>
    <col min="6679" max="6681" width="6.7109375" style="53" customWidth="1"/>
    <col min="6682" max="6909" width="11.42578125" style="53"/>
    <col min="6910" max="6910" width="21.28515625" style="53" customWidth="1"/>
    <col min="6911" max="6911" width="8.42578125" style="53" customWidth="1"/>
    <col min="6912" max="6912" width="8.140625" style="53" customWidth="1"/>
    <col min="6913" max="6913" width="7.5703125" style="53" customWidth="1"/>
    <col min="6914" max="6914" width="1.7109375" style="53" customWidth="1"/>
    <col min="6915" max="6917" width="6.7109375" style="53" customWidth="1"/>
    <col min="6918" max="6918" width="1.7109375" style="53" customWidth="1"/>
    <col min="6919" max="6921" width="6.7109375" style="53" customWidth="1"/>
    <col min="6922" max="6922" width="1.7109375" style="53" customWidth="1"/>
    <col min="6923" max="6925" width="6.7109375" style="53" customWidth="1"/>
    <col min="6926" max="6926" width="1.7109375" style="53" customWidth="1"/>
    <col min="6927" max="6929" width="6.7109375" style="53" customWidth="1"/>
    <col min="6930" max="6930" width="1.7109375" style="53" customWidth="1"/>
    <col min="6931" max="6933" width="6.7109375" style="53" customWidth="1"/>
    <col min="6934" max="6934" width="1.7109375" style="53" customWidth="1"/>
    <col min="6935" max="6937" width="6.7109375" style="53" customWidth="1"/>
    <col min="6938" max="7165" width="11.42578125" style="53"/>
    <col min="7166" max="7166" width="21.28515625" style="53" customWidth="1"/>
    <col min="7167" max="7167" width="8.42578125" style="53" customWidth="1"/>
    <col min="7168" max="7168" width="8.140625" style="53" customWidth="1"/>
    <col min="7169" max="7169" width="7.5703125" style="53" customWidth="1"/>
    <col min="7170" max="7170" width="1.7109375" style="53" customWidth="1"/>
    <col min="7171" max="7173" width="6.7109375" style="53" customWidth="1"/>
    <col min="7174" max="7174" width="1.7109375" style="53" customWidth="1"/>
    <col min="7175" max="7177" width="6.7109375" style="53" customWidth="1"/>
    <col min="7178" max="7178" width="1.7109375" style="53" customWidth="1"/>
    <col min="7179" max="7181" width="6.7109375" style="53" customWidth="1"/>
    <col min="7182" max="7182" width="1.7109375" style="53" customWidth="1"/>
    <col min="7183" max="7185" width="6.7109375" style="53" customWidth="1"/>
    <col min="7186" max="7186" width="1.7109375" style="53" customWidth="1"/>
    <col min="7187" max="7189" width="6.7109375" style="53" customWidth="1"/>
    <col min="7190" max="7190" width="1.7109375" style="53" customWidth="1"/>
    <col min="7191" max="7193" width="6.7109375" style="53" customWidth="1"/>
    <col min="7194" max="7421" width="11.42578125" style="53"/>
    <col min="7422" max="7422" width="21.28515625" style="53" customWidth="1"/>
    <col min="7423" max="7423" width="8.42578125" style="53" customWidth="1"/>
    <col min="7424" max="7424" width="8.140625" style="53" customWidth="1"/>
    <col min="7425" max="7425" width="7.5703125" style="53" customWidth="1"/>
    <col min="7426" max="7426" width="1.7109375" style="53" customWidth="1"/>
    <col min="7427" max="7429" width="6.7109375" style="53" customWidth="1"/>
    <col min="7430" max="7430" width="1.7109375" style="53" customWidth="1"/>
    <col min="7431" max="7433" width="6.7109375" style="53" customWidth="1"/>
    <col min="7434" max="7434" width="1.7109375" style="53" customWidth="1"/>
    <col min="7435" max="7437" width="6.7109375" style="53" customWidth="1"/>
    <col min="7438" max="7438" width="1.7109375" style="53" customWidth="1"/>
    <col min="7439" max="7441" width="6.7109375" style="53" customWidth="1"/>
    <col min="7442" max="7442" width="1.7109375" style="53" customWidth="1"/>
    <col min="7443" max="7445" width="6.7109375" style="53" customWidth="1"/>
    <col min="7446" max="7446" width="1.7109375" style="53" customWidth="1"/>
    <col min="7447" max="7449" width="6.7109375" style="53" customWidth="1"/>
    <col min="7450" max="7677" width="11.42578125" style="53"/>
    <col min="7678" max="7678" width="21.28515625" style="53" customWidth="1"/>
    <col min="7679" max="7679" width="8.42578125" style="53" customWidth="1"/>
    <col min="7680" max="7680" width="8.140625" style="53" customWidth="1"/>
    <col min="7681" max="7681" width="7.5703125" style="53" customWidth="1"/>
    <col min="7682" max="7682" width="1.7109375" style="53" customWidth="1"/>
    <col min="7683" max="7685" width="6.7109375" style="53" customWidth="1"/>
    <col min="7686" max="7686" width="1.7109375" style="53" customWidth="1"/>
    <col min="7687" max="7689" width="6.7109375" style="53" customWidth="1"/>
    <col min="7690" max="7690" width="1.7109375" style="53" customWidth="1"/>
    <col min="7691" max="7693" width="6.7109375" style="53" customWidth="1"/>
    <col min="7694" max="7694" width="1.7109375" style="53" customWidth="1"/>
    <col min="7695" max="7697" width="6.7109375" style="53" customWidth="1"/>
    <col min="7698" max="7698" width="1.7109375" style="53" customWidth="1"/>
    <col min="7699" max="7701" width="6.7109375" style="53" customWidth="1"/>
    <col min="7702" max="7702" width="1.7109375" style="53" customWidth="1"/>
    <col min="7703" max="7705" width="6.7109375" style="53" customWidth="1"/>
    <col min="7706" max="7933" width="11.42578125" style="53"/>
    <col min="7934" max="7934" width="21.28515625" style="53" customWidth="1"/>
    <col min="7935" max="7935" width="8.42578125" style="53" customWidth="1"/>
    <col min="7936" max="7936" width="8.140625" style="53" customWidth="1"/>
    <col min="7937" max="7937" width="7.5703125" style="53" customWidth="1"/>
    <col min="7938" max="7938" width="1.7109375" style="53" customWidth="1"/>
    <col min="7939" max="7941" width="6.7109375" style="53" customWidth="1"/>
    <col min="7942" max="7942" width="1.7109375" style="53" customWidth="1"/>
    <col min="7943" max="7945" width="6.7109375" style="53" customWidth="1"/>
    <col min="7946" max="7946" width="1.7109375" style="53" customWidth="1"/>
    <col min="7947" max="7949" width="6.7109375" style="53" customWidth="1"/>
    <col min="7950" max="7950" width="1.7109375" style="53" customWidth="1"/>
    <col min="7951" max="7953" width="6.7109375" style="53" customWidth="1"/>
    <col min="7954" max="7954" width="1.7109375" style="53" customWidth="1"/>
    <col min="7955" max="7957" width="6.7109375" style="53" customWidth="1"/>
    <col min="7958" max="7958" width="1.7109375" style="53" customWidth="1"/>
    <col min="7959" max="7961" width="6.7109375" style="53" customWidth="1"/>
    <col min="7962" max="8189" width="11.42578125" style="53"/>
    <col min="8190" max="8190" width="21.28515625" style="53" customWidth="1"/>
    <col min="8191" max="8191" width="8.42578125" style="53" customWidth="1"/>
    <col min="8192" max="8192" width="8.140625" style="53" customWidth="1"/>
    <col min="8193" max="8193" width="7.5703125" style="53" customWidth="1"/>
    <col min="8194" max="8194" width="1.7109375" style="53" customWidth="1"/>
    <col min="8195" max="8197" width="6.7109375" style="53" customWidth="1"/>
    <col min="8198" max="8198" width="1.7109375" style="53" customWidth="1"/>
    <col min="8199" max="8201" width="6.7109375" style="53" customWidth="1"/>
    <col min="8202" max="8202" width="1.7109375" style="53" customWidth="1"/>
    <col min="8203" max="8205" width="6.7109375" style="53" customWidth="1"/>
    <col min="8206" max="8206" width="1.7109375" style="53" customWidth="1"/>
    <col min="8207" max="8209" width="6.7109375" style="53" customWidth="1"/>
    <col min="8210" max="8210" width="1.7109375" style="53" customWidth="1"/>
    <col min="8211" max="8213" width="6.7109375" style="53" customWidth="1"/>
    <col min="8214" max="8214" width="1.7109375" style="53" customWidth="1"/>
    <col min="8215" max="8217" width="6.7109375" style="53" customWidth="1"/>
    <col min="8218" max="8445" width="11.42578125" style="53"/>
    <col min="8446" max="8446" width="21.28515625" style="53" customWidth="1"/>
    <col min="8447" max="8447" width="8.42578125" style="53" customWidth="1"/>
    <col min="8448" max="8448" width="8.140625" style="53" customWidth="1"/>
    <col min="8449" max="8449" width="7.5703125" style="53" customWidth="1"/>
    <col min="8450" max="8450" width="1.7109375" style="53" customWidth="1"/>
    <col min="8451" max="8453" width="6.7109375" style="53" customWidth="1"/>
    <col min="8454" max="8454" width="1.7109375" style="53" customWidth="1"/>
    <col min="8455" max="8457" width="6.7109375" style="53" customWidth="1"/>
    <col min="8458" max="8458" width="1.7109375" style="53" customWidth="1"/>
    <col min="8459" max="8461" width="6.7109375" style="53" customWidth="1"/>
    <col min="8462" max="8462" width="1.7109375" style="53" customWidth="1"/>
    <col min="8463" max="8465" width="6.7109375" style="53" customWidth="1"/>
    <col min="8466" max="8466" width="1.7109375" style="53" customWidth="1"/>
    <col min="8467" max="8469" width="6.7109375" style="53" customWidth="1"/>
    <col min="8470" max="8470" width="1.7109375" style="53" customWidth="1"/>
    <col min="8471" max="8473" width="6.7109375" style="53" customWidth="1"/>
    <col min="8474" max="8701" width="11.42578125" style="53"/>
    <col min="8702" max="8702" width="21.28515625" style="53" customWidth="1"/>
    <col min="8703" max="8703" width="8.42578125" style="53" customWidth="1"/>
    <col min="8704" max="8704" width="8.140625" style="53" customWidth="1"/>
    <col min="8705" max="8705" width="7.5703125" style="53" customWidth="1"/>
    <col min="8706" max="8706" width="1.7109375" style="53" customWidth="1"/>
    <col min="8707" max="8709" width="6.7109375" style="53" customWidth="1"/>
    <col min="8710" max="8710" width="1.7109375" style="53" customWidth="1"/>
    <col min="8711" max="8713" width="6.7109375" style="53" customWidth="1"/>
    <col min="8714" max="8714" width="1.7109375" style="53" customWidth="1"/>
    <col min="8715" max="8717" width="6.7109375" style="53" customWidth="1"/>
    <col min="8718" max="8718" width="1.7109375" style="53" customWidth="1"/>
    <col min="8719" max="8721" width="6.7109375" style="53" customWidth="1"/>
    <col min="8722" max="8722" width="1.7109375" style="53" customWidth="1"/>
    <col min="8723" max="8725" width="6.7109375" style="53" customWidth="1"/>
    <col min="8726" max="8726" width="1.7109375" style="53" customWidth="1"/>
    <col min="8727" max="8729" width="6.7109375" style="53" customWidth="1"/>
    <col min="8730" max="8957" width="11.42578125" style="53"/>
    <col min="8958" max="8958" width="21.28515625" style="53" customWidth="1"/>
    <col min="8959" max="8959" width="8.42578125" style="53" customWidth="1"/>
    <col min="8960" max="8960" width="8.140625" style="53" customWidth="1"/>
    <col min="8961" max="8961" width="7.5703125" style="53" customWidth="1"/>
    <col min="8962" max="8962" width="1.7109375" style="53" customWidth="1"/>
    <col min="8963" max="8965" width="6.7109375" style="53" customWidth="1"/>
    <col min="8966" max="8966" width="1.7109375" style="53" customWidth="1"/>
    <col min="8967" max="8969" width="6.7109375" style="53" customWidth="1"/>
    <col min="8970" max="8970" width="1.7109375" style="53" customWidth="1"/>
    <col min="8971" max="8973" width="6.7109375" style="53" customWidth="1"/>
    <col min="8974" max="8974" width="1.7109375" style="53" customWidth="1"/>
    <col min="8975" max="8977" width="6.7109375" style="53" customWidth="1"/>
    <col min="8978" max="8978" width="1.7109375" style="53" customWidth="1"/>
    <col min="8979" max="8981" width="6.7109375" style="53" customWidth="1"/>
    <col min="8982" max="8982" width="1.7109375" style="53" customWidth="1"/>
    <col min="8983" max="8985" width="6.7109375" style="53" customWidth="1"/>
    <col min="8986" max="9213" width="11.42578125" style="53"/>
    <col min="9214" max="9214" width="21.28515625" style="53" customWidth="1"/>
    <col min="9215" max="9215" width="8.42578125" style="53" customWidth="1"/>
    <col min="9216" max="9216" width="8.140625" style="53" customWidth="1"/>
    <col min="9217" max="9217" width="7.5703125" style="53" customWidth="1"/>
    <col min="9218" max="9218" width="1.7109375" style="53" customWidth="1"/>
    <col min="9219" max="9221" width="6.7109375" style="53" customWidth="1"/>
    <col min="9222" max="9222" width="1.7109375" style="53" customWidth="1"/>
    <col min="9223" max="9225" width="6.7109375" style="53" customWidth="1"/>
    <col min="9226" max="9226" width="1.7109375" style="53" customWidth="1"/>
    <col min="9227" max="9229" width="6.7109375" style="53" customWidth="1"/>
    <col min="9230" max="9230" width="1.7109375" style="53" customWidth="1"/>
    <col min="9231" max="9233" width="6.7109375" style="53" customWidth="1"/>
    <col min="9234" max="9234" width="1.7109375" style="53" customWidth="1"/>
    <col min="9235" max="9237" width="6.7109375" style="53" customWidth="1"/>
    <col min="9238" max="9238" width="1.7109375" style="53" customWidth="1"/>
    <col min="9239" max="9241" width="6.7109375" style="53" customWidth="1"/>
    <col min="9242" max="9469" width="11.42578125" style="53"/>
    <col min="9470" max="9470" width="21.28515625" style="53" customWidth="1"/>
    <col min="9471" max="9471" width="8.42578125" style="53" customWidth="1"/>
    <col min="9472" max="9472" width="8.140625" style="53" customWidth="1"/>
    <col min="9473" max="9473" width="7.5703125" style="53" customWidth="1"/>
    <col min="9474" max="9474" width="1.7109375" style="53" customWidth="1"/>
    <col min="9475" max="9477" width="6.7109375" style="53" customWidth="1"/>
    <col min="9478" max="9478" width="1.7109375" style="53" customWidth="1"/>
    <col min="9479" max="9481" width="6.7109375" style="53" customWidth="1"/>
    <col min="9482" max="9482" width="1.7109375" style="53" customWidth="1"/>
    <col min="9483" max="9485" width="6.7109375" style="53" customWidth="1"/>
    <col min="9486" max="9486" width="1.7109375" style="53" customWidth="1"/>
    <col min="9487" max="9489" width="6.7109375" style="53" customWidth="1"/>
    <col min="9490" max="9490" width="1.7109375" style="53" customWidth="1"/>
    <col min="9491" max="9493" width="6.7109375" style="53" customWidth="1"/>
    <col min="9494" max="9494" width="1.7109375" style="53" customWidth="1"/>
    <col min="9495" max="9497" width="6.7109375" style="53" customWidth="1"/>
    <col min="9498" max="9725" width="11.42578125" style="53"/>
    <col min="9726" max="9726" width="21.28515625" style="53" customWidth="1"/>
    <col min="9727" max="9727" width="8.42578125" style="53" customWidth="1"/>
    <col min="9728" max="9728" width="8.140625" style="53" customWidth="1"/>
    <col min="9729" max="9729" width="7.5703125" style="53" customWidth="1"/>
    <col min="9730" max="9730" width="1.7109375" style="53" customWidth="1"/>
    <col min="9731" max="9733" width="6.7109375" style="53" customWidth="1"/>
    <col min="9734" max="9734" width="1.7109375" style="53" customWidth="1"/>
    <col min="9735" max="9737" width="6.7109375" style="53" customWidth="1"/>
    <col min="9738" max="9738" width="1.7109375" style="53" customWidth="1"/>
    <col min="9739" max="9741" width="6.7109375" style="53" customWidth="1"/>
    <col min="9742" max="9742" width="1.7109375" style="53" customWidth="1"/>
    <col min="9743" max="9745" width="6.7109375" style="53" customWidth="1"/>
    <col min="9746" max="9746" width="1.7109375" style="53" customWidth="1"/>
    <col min="9747" max="9749" width="6.7109375" style="53" customWidth="1"/>
    <col min="9750" max="9750" width="1.7109375" style="53" customWidth="1"/>
    <col min="9751" max="9753" width="6.7109375" style="53" customWidth="1"/>
    <col min="9754" max="9981" width="11.42578125" style="53"/>
    <col min="9982" max="9982" width="21.28515625" style="53" customWidth="1"/>
    <col min="9983" max="9983" width="8.42578125" style="53" customWidth="1"/>
    <col min="9984" max="9984" width="8.140625" style="53" customWidth="1"/>
    <col min="9985" max="9985" width="7.5703125" style="53" customWidth="1"/>
    <col min="9986" max="9986" width="1.7109375" style="53" customWidth="1"/>
    <col min="9987" max="9989" width="6.7109375" style="53" customWidth="1"/>
    <col min="9990" max="9990" width="1.7109375" style="53" customWidth="1"/>
    <col min="9991" max="9993" width="6.7109375" style="53" customWidth="1"/>
    <col min="9994" max="9994" width="1.7109375" style="53" customWidth="1"/>
    <col min="9995" max="9997" width="6.7109375" style="53" customWidth="1"/>
    <col min="9998" max="9998" width="1.7109375" style="53" customWidth="1"/>
    <col min="9999" max="10001" width="6.7109375" style="53" customWidth="1"/>
    <col min="10002" max="10002" width="1.7109375" style="53" customWidth="1"/>
    <col min="10003" max="10005" width="6.7109375" style="53" customWidth="1"/>
    <col min="10006" max="10006" width="1.7109375" style="53" customWidth="1"/>
    <col min="10007" max="10009" width="6.7109375" style="53" customWidth="1"/>
    <col min="10010" max="10237" width="11.42578125" style="53"/>
    <col min="10238" max="10238" width="21.28515625" style="53" customWidth="1"/>
    <col min="10239" max="10239" width="8.42578125" style="53" customWidth="1"/>
    <col min="10240" max="10240" width="8.140625" style="53" customWidth="1"/>
    <col min="10241" max="10241" width="7.5703125" style="53" customWidth="1"/>
    <col min="10242" max="10242" width="1.7109375" style="53" customWidth="1"/>
    <col min="10243" max="10245" width="6.7109375" style="53" customWidth="1"/>
    <col min="10246" max="10246" width="1.7109375" style="53" customWidth="1"/>
    <col min="10247" max="10249" width="6.7109375" style="53" customWidth="1"/>
    <col min="10250" max="10250" width="1.7109375" style="53" customWidth="1"/>
    <col min="10251" max="10253" width="6.7109375" style="53" customWidth="1"/>
    <col min="10254" max="10254" width="1.7109375" style="53" customWidth="1"/>
    <col min="10255" max="10257" width="6.7109375" style="53" customWidth="1"/>
    <col min="10258" max="10258" width="1.7109375" style="53" customWidth="1"/>
    <col min="10259" max="10261" width="6.7109375" style="53" customWidth="1"/>
    <col min="10262" max="10262" width="1.7109375" style="53" customWidth="1"/>
    <col min="10263" max="10265" width="6.7109375" style="53" customWidth="1"/>
    <col min="10266" max="10493" width="11.42578125" style="53"/>
    <col min="10494" max="10494" width="21.28515625" style="53" customWidth="1"/>
    <col min="10495" max="10495" width="8.42578125" style="53" customWidth="1"/>
    <col min="10496" max="10496" width="8.140625" style="53" customWidth="1"/>
    <col min="10497" max="10497" width="7.5703125" style="53" customWidth="1"/>
    <col min="10498" max="10498" width="1.7109375" style="53" customWidth="1"/>
    <col min="10499" max="10501" width="6.7109375" style="53" customWidth="1"/>
    <col min="10502" max="10502" width="1.7109375" style="53" customWidth="1"/>
    <col min="10503" max="10505" width="6.7109375" style="53" customWidth="1"/>
    <col min="10506" max="10506" width="1.7109375" style="53" customWidth="1"/>
    <col min="10507" max="10509" width="6.7109375" style="53" customWidth="1"/>
    <col min="10510" max="10510" width="1.7109375" style="53" customWidth="1"/>
    <col min="10511" max="10513" width="6.7109375" style="53" customWidth="1"/>
    <col min="10514" max="10514" width="1.7109375" style="53" customWidth="1"/>
    <col min="10515" max="10517" width="6.7109375" style="53" customWidth="1"/>
    <col min="10518" max="10518" width="1.7109375" style="53" customWidth="1"/>
    <col min="10519" max="10521" width="6.7109375" style="53" customWidth="1"/>
    <col min="10522" max="10749" width="11.42578125" style="53"/>
    <col min="10750" max="10750" width="21.28515625" style="53" customWidth="1"/>
    <col min="10751" max="10751" width="8.42578125" style="53" customWidth="1"/>
    <col min="10752" max="10752" width="8.140625" style="53" customWidth="1"/>
    <col min="10753" max="10753" width="7.5703125" style="53" customWidth="1"/>
    <col min="10754" max="10754" width="1.7109375" style="53" customWidth="1"/>
    <col min="10755" max="10757" width="6.7109375" style="53" customWidth="1"/>
    <col min="10758" max="10758" width="1.7109375" style="53" customWidth="1"/>
    <col min="10759" max="10761" width="6.7109375" style="53" customWidth="1"/>
    <col min="10762" max="10762" width="1.7109375" style="53" customWidth="1"/>
    <col min="10763" max="10765" width="6.7109375" style="53" customWidth="1"/>
    <col min="10766" max="10766" width="1.7109375" style="53" customWidth="1"/>
    <col min="10767" max="10769" width="6.7109375" style="53" customWidth="1"/>
    <col min="10770" max="10770" width="1.7109375" style="53" customWidth="1"/>
    <col min="10771" max="10773" width="6.7109375" style="53" customWidth="1"/>
    <col min="10774" max="10774" width="1.7109375" style="53" customWidth="1"/>
    <col min="10775" max="10777" width="6.7109375" style="53" customWidth="1"/>
    <col min="10778" max="11005" width="11.42578125" style="53"/>
    <col min="11006" max="11006" width="21.28515625" style="53" customWidth="1"/>
    <col min="11007" max="11007" width="8.42578125" style="53" customWidth="1"/>
    <col min="11008" max="11008" width="8.140625" style="53" customWidth="1"/>
    <col min="11009" max="11009" width="7.5703125" style="53" customWidth="1"/>
    <col min="11010" max="11010" width="1.7109375" style="53" customWidth="1"/>
    <col min="11011" max="11013" width="6.7109375" style="53" customWidth="1"/>
    <col min="11014" max="11014" width="1.7109375" style="53" customWidth="1"/>
    <col min="11015" max="11017" width="6.7109375" style="53" customWidth="1"/>
    <col min="11018" max="11018" width="1.7109375" style="53" customWidth="1"/>
    <col min="11019" max="11021" width="6.7109375" style="53" customWidth="1"/>
    <col min="11022" max="11022" width="1.7109375" style="53" customWidth="1"/>
    <col min="11023" max="11025" width="6.7109375" style="53" customWidth="1"/>
    <col min="11026" max="11026" width="1.7109375" style="53" customWidth="1"/>
    <col min="11027" max="11029" width="6.7109375" style="53" customWidth="1"/>
    <col min="11030" max="11030" width="1.7109375" style="53" customWidth="1"/>
    <col min="11031" max="11033" width="6.7109375" style="53" customWidth="1"/>
    <col min="11034" max="11261" width="11.42578125" style="53"/>
    <col min="11262" max="11262" width="21.28515625" style="53" customWidth="1"/>
    <col min="11263" max="11263" width="8.42578125" style="53" customWidth="1"/>
    <col min="11264" max="11264" width="8.140625" style="53" customWidth="1"/>
    <col min="11265" max="11265" width="7.5703125" style="53" customWidth="1"/>
    <col min="11266" max="11266" width="1.7109375" style="53" customWidth="1"/>
    <col min="11267" max="11269" width="6.7109375" style="53" customWidth="1"/>
    <col min="11270" max="11270" width="1.7109375" style="53" customWidth="1"/>
    <col min="11271" max="11273" width="6.7109375" style="53" customWidth="1"/>
    <col min="11274" max="11274" width="1.7109375" style="53" customWidth="1"/>
    <col min="11275" max="11277" width="6.7109375" style="53" customWidth="1"/>
    <col min="11278" max="11278" width="1.7109375" style="53" customWidth="1"/>
    <col min="11279" max="11281" width="6.7109375" style="53" customWidth="1"/>
    <col min="11282" max="11282" width="1.7109375" style="53" customWidth="1"/>
    <col min="11283" max="11285" width="6.7109375" style="53" customWidth="1"/>
    <col min="11286" max="11286" width="1.7109375" style="53" customWidth="1"/>
    <col min="11287" max="11289" width="6.7109375" style="53" customWidth="1"/>
    <col min="11290" max="11517" width="11.42578125" style="53"/>
    <col min="11518" max="11518" width="21.28515625" style="53" customWidth="1"/>
    <col min="11519" max="11519" width="8.42578125" style="53" customWidth="1"/>
    <col min="11520" max="11520" width="8.140625" style="53" customWidth="1"/>
    <col min="11521" max="11521" width="7.5703125" style="53" customWidth="1"/>
    <col min="11522" max="11522" width="1.7109375" style="53" customWidth="1"/>
    <col min="11523" max="11525" width="6.7109375" style="53" customWidth="1"/>
    <col min="11526" max="11526" width="1.7109375" style="53" customWidth="1"/>
    <col min="11527" max="11529" width="6.7109375" style="53" customWidth="1"/>
    <col min="11530" max="11530" width="1.7109375" style="53" customWidth="1"/>
    <col min="11531" max="11533" width="6.7109375" style="53" customWidth="1"/>
    <col min="11534" max="11534" width="1.7109375" style="53" customWidth="1"/>
    <col min="11535" max="11537" width="6.7109375" style="53" customWidth="1"/>
    <col min="11538" max="11538" width="1.7109375" style="53" customWidth="1"/>
    <col min="11539" max="11541" width="6.7109375" style="53" customWidth="1"/>
    <col min="11542" max="11542" width="1.7109375" style="53" customWidth="1"/>
    <col min="11543" max="11545" width="6.7109375" style="53" customWidth="1"/>
    <col min="11546" max="11773" width="11.42578125" style="53"/>
    <col min="11774" max="11774" width="21.28515625" style="53" customWidth="1"/>
    <col min="11775" max="11775" width="8.42578125" style="53" customWidth="1"/>
    <col min="11776" max="11776" width="8.140625" style="53" customWidth="1"/>
    <col min="11777" max="11777" width="7.5703125" style="53" customWidth="1"/>
    <col min="11778" max="11778" width="1.7109375" style="53" customWidth="1"/>
    <col min="11779" max="11781" width="6.7109375" style="53" customWidth="1"/>
    <col min="11782" max="11782" width="1.7109375" style="53" customWidth="1"/>
    <col min="11783" max="11785" width="6.7109375" style="53" customWidth="1"/>
    <col min="11786" max="11786" width="1.7109375" style="53" customWidth="1"/>
    <col min="11787" max="11789" width="6.7109375" style="53" customWidth="1"/>
    <col min="11790" max="11790" width="1.7109375" style="53" customWidth="1"/>
    <col min="11791" max="11793" width="6.7109375" style="53" customWidth="1"/>
    <col min="11794" max="11794" width="1.7109375" style="53" customWidth="1"/>
    <col min="11795" max="11797" width="6.7109375" style="53" customWidth="1"/>
    <col min="11798" max="11798" width="1.7109375" style="53" customWidth="1"/>
    <col min="11799" max="11801" width="6.7109375" style="53" customWidth="1"/>
    <col min="11802" max="12029" width="11.42578125" style="53"/>
    <col min="12030" max="12030" width="21.28515625" style="53" customWidth="1"/>
    <col min="12031" max="12031" width="8.42578125" style="53" customWidth="1"/>
    <col min="12032" max="12032" width="8.140625" style="53" customWidth="1"/>
    <col min="12033" max="12033" width="7.5703125" style="53" customWidth="1"/>
    <col min="12034" max="12034" width="1.7109375" style="53" customWidth="1"/>
    <col min="12035" max="12037" width="6.7109375" style="53" customWidth="1"/>
    <col min="12038" max="12038" width="1.7109375" style="53" customWidth="1"/>
    <col min="12039" max="12041" width="6.7109375" style="53" customWidth="1"/>
    <col min="12042" max="12042" width="1.7109375" style="53" customWidth="1"/>
    <col min="12043" max="12045" width="6.7109375" style="53" customWidth="1"/>
    <col min="12046" max="12046" width="1.7109375" style="53" customWidth="1"/>
    <col min="12047" max="12049" width="6.7109375" style="53" customWidth="1"/>
    <col min="12050" max="12050" width="1.7109375" style="53" customWidth="1"/>
    <col min="12051" max="12053" width="6.7109375" style="53" customWidth="1"/>
    <col min="12054" max="12054" width="1.7109375" style="53" customWidth="1"/>
    <col min="12055" max="12057" width="6.7109375" style="53" customWidth="1"/>
    <col min="12058" max="12285" width="11.42578125" style="53"/>
    <col min="12286" max="12286" width="21.28515625" style="53" customWidth="1"/>
    <col min="12287" max="12287" width="8.42578125" style="53" customWidth="1"/>
    <col min="12288" max="12288" width="8.140625" style="53" customWidth="1"/>
    <col min="12289" max="12289" width="7.5703125" style="53" customWidth="1"/>
    <col min="12290" max="12290" width="1.7109375" style="53" customWidth="1"/>
    <col min="12291" max="12293" width="6.7109375" style="53" customWidth="1"/>
    <col min="12294" max="12294" width="1.7109375" style="53" customWidth="1"/>
    <col min="12295" max="12297" width="6.7109375" style="53" customWidth="1"/>
    <col min="12298" max="12298" width="1.7109375" style="53" customWidth="1"/>
    <col min="12299" max="12301" width="6.7109375" style="53" customWidth="1"/>
    <col min="12302" max="12302" width="1.7109375" style="53" customWidth="1"/>
    <col min="12303" max="12305" width="6.7109375" style="53" customWidth="1"/>
    <col min="12306" max="12306" width="1.7109375" style="53" customWidth="1"/>
    <col min="12307" max="12309" width="6.7109375" style="53" customWidth="1"/>
    <col min="12310" max="12310" width="1.7109375" style="53" customWidth="1"/>
    <col min="12311" max="12313" width="6.7109375" style="53" customWidth="1"/>
    <col min="12314" max="12541" width="11.42578125" style="53"/>
    <col min="12542" max="12542" width="21.28515625" style="53" customWidth="1"/>
    <col min="12543" max="12543" width="8.42578125" style="53" customWidth="1"/>
    <col min="12544" max="12544" width="8.140625" style="53" customWidth="1"/>
    <col min="12545" max="12545" width="7.5703125" style="53" customWidth="1"/>
    <col min="12546" max="12546" width="1.7109375" style="53" customWidth="1"/>
    <col min="12547" max="12549" width="6.7109375" style="53" customWidth="1"/>
    <col min="12550" max="12550" width="1.7109375" style="53" customWidth="1"/>
    <col min="12551" max="12553" width="6.7109375" style="53" customWidth="1"/>
    <col min="12554" max="12554" width="1.7109375" style="53" customWidth="1"/>
    <col min="12555" max="12557" width="6.7109375" style="53" customWidth="1"/>
    <col min="12558" max="12558" width="1.7109375" style="53" customWidth="1"/>
    <col min="12559" max="12561" width="6.7109375" style="53" customWidth="1"/>
    <col min="12562" max="12562" width="1.7109375" style="53" customWidth="1"/>
    <col min="12563" max="12565" width="6.7109375" style="53" customWidth="1"/>
    <col min="12566" max="12566" width="1.7109375" style="53" customWidth="1"/>
    <col min="12567" max="12569" width="6.7109375" style="53" customWidth="1"/>
    <col min="12570" max="12797" width="11.42578125" style="53"/>
    <col min="12798" max="12798" width="21.28515625" style="53" customWidth="1"/>
    <col min="12799" max="12799" width="8.42578125" style="53" customWidth="1"/>
    <col min="12800" max="12800" width="8.140625" style="53" customWidth="1"/>
    <col min="12801" max="12801" width="7.5703125" style="53" customWidth="1"/>
    <col min="12802" max="12802" width="1.7109375" style="53" customWidth="1"/>
    <col min="12803" max="12805" width="6.7109375" style="53" customWidth="1"/>
    <col min="12806" max="12806" width="1.7109375" style="53" customWidth="1"/>
    <col min="12807" max="12809" width="6.7109375" style="53" customWidth="1"/>
    <col min="12810" max="12810" width="1.7109375" style="53" customWidth="1"/>
    <col min="12811" max="12813" width="6.7109375" style="53" customWidth="1"/>
    <col min="12814" max="12814" width="1.7109375" style="53" customWidth="1"/>
    <col min="12815" max="12817" width="6.7109375" style="53" customWidth="1"/>
    <col min="12818" max="12818" width="1.7109375" style="53" customWidth="1"/>
    <col min="12819" max="12821" width="6.7109375" style="53" customWidth="1"/>
    <col min="12822" max="12822" width="1.7109375" style="53" customWidth="1"/>
    <col min="12823" max="12825" width="6.7109375" style="53" customWidth="1"/>
    <col min="12826" max="13053" width="11.42578125" style="53"/>
    <col min="13054" max="13054" width="21.28515625" style="53" customWidth="1"/>
    <col min="13055" max="13055" width="8.42578125" style="53" customWidth="1"/>
    <col min="13056" max="13056" width="8.140625" style="53" customWidth="1"/>
    <col min="13057" max="13057" width="7.5703125" style="53" customWidth="1"/>
    <col min="13058" max="13058" width="1.7109375" style="53" customWidth="1"/>
    <col min="13059" max="13061" width="6.7109375" style="53" customWidth="1"/>
    <col min="13062" max="13062" width="1.7109375" style="53" customWidth="1"/>
    <col min="13063" max="13065" width="6.7109375" style="53" customWidth="1"/>
    <col min="13066" max="13066" width="1.7109375" style="53" customWidth="1"/>
    <col min="13067" max="13069" width="6.7109375" style="53" customWidth="1"/>
    <col min="13070" max="13070" width="1.7109375" style="53" customWidth="1"/>
    <col min="13071" max="13073" width="6.7109375" style="53" customWidth="1"/>
    <col min="13074" max="13074" width="1.7109375" style="53" customWidth="1"/>
    <col min="13075" max="13077" width="6.7109375" style="53" customWidth="1"/>
    <col min="13078" max="13078" width="1.7109375" style="53" customWidth="1"/>
    <col min="13079" max="13081" width="6.7109375" style="53" customWidth="1"/>
    <col min="13082" max="13309" width="11.42578125" style="53"/>
    <col min="13310" max="13310" width="21.28515625" style="53" customWidth="1"/>
    <col min="13311" max="13311" width="8.42578125" style="53" customWidth="1"/>
    <col min="13312" max="13312" width="8.140625" style="53" customWidth="1"/>
    <col min="13313" max="13313" width="7.5703125" style="53" customWidth="1"/>
    <col min="13314" max="13314" width="1.7109375" style="53" customWidth="1"/>
    <col min="13315" max="13317" width="6.7109375" style="53" customWidth="1"/>
    <col min="13318" max="13318" width="1.7109375" style="53" customWidth="1"/>
    <col min="13319" max="13321" width="6.7109375" style="53" customWidth="1"/>
    <col min="13322" max="13322" width="1.7109375" style="53" customWidth="1"/>
    <col min="13323" max="13325" width="6.7109375" style="53" customWidth="1"/>
    <col min="13326" max="13326" width="1.7109375" style="53" customWidth="1"/>
    <col min="13327" max="13329" width="6.7109375" style="53" customWidth="1"/>
    <col min="13330" max="13330" width="1.7109375" style="53" customWidth="1"/>
    <col min="13331" max="13333" width="6.7109375" style="53" customWidth="1"/>
    <col min="13334" max="13334" width="1.7109375" style="53" customWidth="1"/>
    <col min="13335" max="13337" width="6.7109375" style="53" customWidth="1"/>
    <col min="13338" max="13565" width="11.42578125" style="53"/>
    <col min="13566" max="13566" width="21.28515625" style="53" customWidth="1"/>
    <col min="13567" max="13567" width="8.42578125" style="53" customWidth="1"/>
    <col min="13568" max="13568" width="8.140625" style="53" customWidth="1"/>
    <col min="13569" max="13569" width="7.5703125" style="53" customWidth="1"/>
    <col min="13570" max="13570" width="1.7109375" style="53" customWidth="1"/>
    <col min="13571" max="13573" width="6.7109375" style="53" customWidth="1"/>
    <col min="13574" max="13574" width="1.7109375" style="53" customWidth="1"/>
    <col min="13575" max="13577" width="6.7109375" style="53" customWidth="1"/>
    <col min="13578" max="13578" width="1.7109375" style="53" customWidth="1"/>
    <col min="13579" max="13581" width="6.7109375" style="53" customWidth="1"/>
    <col min="13582" max="13582" width="1.7109375" style="53" customWidth="1"/>
    <col min="13583" max="13585" width="6.7109375" style="53" customWidth="1"/>
    <col min="13586" max="13586" width="1.7109375" style="53" customWidth="1"/>
    <col min="13587" max="13589" width="6.7109375" style="53" customWidth="1"/>
    <col min="13590" max="13590" width="1.7109375" style="53" customWidth="1"/>
    <col min="13591" max="13593" width="6.7109375" style="53" customWidth="1"/>
    <col min="13594" max="13821" width="11.42578125" style="53"/>
    <col min="13822" max="13822" width="21.28515625" style="53" customWidth="1"/>
    <col min="13823" max="13823" width="8.42578125" style="53" customWidth="1"/>
    <col min="13824" max="13824" width="8.140625" style="53" customWidth="1"/>
    <col min="13825" max="13825" width="7.5703125" style="53" customWidth="1"/>
    <col min="13826" max="13826" width="1.7109375" style="53" customWidth="1"/>
    <col min="13827" max="13829" width="6.7109375" style="53" customWidth="1"/>
    <col min="13830" max="13830" width="1.7109375" style="53" customWidth="1"/>
    <col min="13831" max="13833" width="6.7109375" style="53" customWidth="1"/>
    <col min="13834" max="13834" width="1.7109375" style="53" customWidth="1"/>
    <col min="13835" max="13837" width="6.7109375" style="53" customWidth="1"/>
    <col min="13838" max="13838" width="1.7109375" style="53" customWidth="1"/>
    <col min="13839" max="13841" width="6.7109375" style="53" customWidth="1"/>
    <col min="13842" max="13842" width="1.7109375" style="53" customWidth="1"/>
    <col min="13843" max="13845" width="6.7109375" style="53" customWidth="1"/>
    <col min="13846" max="13846" width="1.7109375" style="53" customWidth="1"/>
    <col min="13847" max="13849" width="6.7109375" style="53" customWidth="1"/>
    <col min="13850" max="14077" width="11.42578125" style="53"/>
    <col min="14078" max="14078" width="21.28515625" style="53" customWidth="1"/>
    <col min="14079" max="14079" width="8.42578125" style="53" customWidth="1"/>
    <col min="14080" max="14080" width="8.140625" style="53" customWidth="1"/>
    <col min="14081" max="14081" width="7.5703125" style="53" customWidth="1"/>
    <col min="14082" max="14082" width="1.7109375" style="53" customWidth="1"/>
    <col min="14083" max="14085" width="6.7109375" style="53" customWidth="1"/>
    <col min="14086" max="14086" width="1.7109375" style="53" customWidth="1"/>
    <col min="14087" max="14089" width="6.7109375" style="53" customWidth="1"/>
    <col min="14090" max="14090" width="1.7109375" style="53" customWidth="1"/>
    <col min="14091" max="14093" width="6.7109375" style="53" customWidth="1"/>
    <col min="14094" max="14094" width="1.7109375" style="53" customWidth="1"/>
    <col min="14095" max="14097" width="6.7109375" style="53" customWidth="1"/>
    <col min="14098" max="14098" width="1.7109375" style="53" customWidth="1"/>
    <col min="14099" max="14101" width="6.7109375" style="53" customWidth="1"/>
    <col min="14102" max="14102" width="1.7109375" style="53" customWidth="1"/>
    <col min="14103" max="14105" width="6.7109375" style="53" customWidth="1"/>
    <col min="14106" max="14333" width="11.42578125" style="53"/>
    <col min="14334" max="14334" width="21.28515625" style="53" customWidth="1"/>
    <col min="14335" max="14335" width="8.42578125" style="53" customWidth="1"/>
    <col min="14336" max="14336" width="8.140625" style="53" customWidth="1"/>
    <col min="14337" max="14337" width="7.5703125" style="53" customWidth="1"/>
    <col min="14338" max="14338" width="1.7109375" style="53" customWidth="1"/>
    <col min="14339" max="14341" width="6.7109375" style="53" customWidth="1"/>
    <col min="14342" max="14342" width="1.7109375" style="53" customWidth="1"/>
    <col min="14343" max="14345" width="6.7109375" style="53" customWidth="1"/>
    <col min="14346" max="14346" width="1.7109375" style="53" customWidth="1"/>
    <col min="14347" max="14349" width="6.7109375" style="53" customWidth="1"/>
    <col min="14350" max="14350" width="1.7109375" style="53" customWidth="1"/>
    <col min="14351" max="14353" width="6.7109375" style="53" customWidth="1"/>
    <col min="14354" max="14354" width="1.7109375" style="53" customWidth="1"/>
    <col min="14355" max="14357" width="6.7109375" style="53" customWidth="1"/>
    <col min="14358" max="14358" width="1.7109375" style="53" customWidth="1"/>
    <col min="14359" max="14361" width="6.7109375" style="53" customWidth="1"/>
    <col min="14362" max="14589" width="11.42578125" style="53"/>
    <col min="14590" max="14590" width="21.28515625" style="53" customWidth="1"/>
    <col min="14591" max="14591" width="8.42578125" style="53" customWidth="1"/>
    <col min="14592" max="14592" width="8.140625" style="53" customWidth="1"/>
    <col min="14593" max="14593" width="7.5703125" style="53" customWidth="1"/>
    <col min="14594" max="14594" width="1.7109375" style="53" customWidth="1"/>
    <col min="14595" max="14597" width="6.7109375" style="53" customWidth="1"/>
    <col min="14598" max="14598" width="1.7109375" style="53" customWidth="1"/>
    <col min="14599" max="14601" width="6.7109375" style="53" customWidth="1"/>
    <col min="14602" max="14602" width="1.7109375" style="53" customWidth="1"/>
    <col min="14603" max="14605" width="6.7109375" style="53" customWidth="1"/>
    <col min="14606" max="14606" width="1.7109375" style="53" customWidth="1"/>
    <col min="14607" max="14609" width="6.7109375" style="53" customWidth="1"/>
    <col min="14610" max="14610" width="1.7109375" style="53" customWidth="1"/>
    <col min="14611" max="14613" width="6.7109375" style="53" customWidth="1"/>
    <col min="14614" max="14614" width="1.7109375" style="53" customWidth="1"/>
    <col min="14615" max="14617" width="6.7109375" style="53" customWidth="1"/>
    <col min="14618" max="14845" width="11.42578125" style="53"/>
    <col min="14846" max="14846" width="21.28515625" style="53" customWidth="1"/>
    <col min="14847" max="14847" width="8.42578125" style="53" customWidth="1"/>
    <col min="14848" max="14848" width="8.140625" style="53" customWidth="1"/>
    <col min="14849" max="14849" width="7.5703125" style="53" customWidth="1"/>
    <col min="14850" max="14850" width="1.7109375" style="53" customWidth="1"/>
    <col min="14851" max="14853" width="6.7109375" style="53" customWidth="1"/>
    <col min="14854" max="14854" width="1.7109375" style="53" customWidth="1"/>
    <col min="14855" max="14857" width="6.7109375" style="53" customWidth="1"/>
    <col min="14858" max="14858" width="1.7109375" style="53" customWidth="1"/>
    <col min="14859" max="14861" width="6.7109375" style="53" customWidth="1"/>
    <col min="14862" max="14862" width="1.7109375" style="53" customWidth="1"/>
    <col min="14863" max="14865" width="6.7109375" style="53" customWidth="1"/>
    <col min="14866" max="14866" width="1.7109375" style="53" customWidth="1"/>
    <col min="14867" max="14869" width="6.7109375" style="53" customWidth="1"/>
    <col min="14870" max="14870" width="1.7109375" style="53" customWidth="1"/>
    <col min="14871" max="14873" width="6.7109375" style="53" customWidth="1"/>
    <col min="14874" max="15101" width="11.42578125" style="53"/>
    <col min="15102" max="15102" width="21.28515625" style="53" customWidth="1"/>
    <col min="15103" max="15103" width="8.42578125" style="53" customWidth="1"/>
    <col min="15104" max="15104" width="8.140625" style="53" customWidth="1"/>
    <col min="15105" max="15105" width="7.5703125" style="53" customWidth="1"/>
    <col min="15106" max="15106" width="1.7109375" style="53" customWidth="1"/>
    <col min="15107" max="15109" width="6.7109375" style="53" customWidth="1"/>
    <col min="15110" max="15110" width="1.7109375" style="53" customWidth="1"/>
    <col min="15111" max="15113" width="6.7109375" style="53" customWidth="1"/>
    <col min="15114" max="15114" width="1.7109375" style="53" customWidth="1"/>
    <col min="15115" max="15117" width="6.7109375" style="53" customWidth="1"/>
    <col min="15118" max="15118" width="1.7109375" style="53" customWidth="1"/>
    <col min="15119" max="15121" width="6.7109375" style="53" customWidth="1"/>
    <col min="15122" max="15122" width="1.7109375" style="53" customWidth="1"/>
    <col min="15123" max="15125" width="6.7109375" style="53" customWidth="1"/>
    <col min="15126" max="15126" width="1.7109375" style="53" customWidth="1"/>
    <col min="15127" max="15129" width="6.7109375" style="53" customWidth="1"/>
    <col min="15130" max="15357" width="11.42578125" style="53"/>
    <col min="15358" max="15358" width="21.28515625" style="53" customWidth="1"/>
    <col min="15359" max="15359" width="8.42578125" style="53" customWidth="1"/>
    <col min="15360" max="15360" width="8.140625" style="53" customWidth="1"/>
    <col min="15361" max="15361" width="7.5703125" style="53" customWidth="1"/>
    <col min="15362" max="15362" width="1.7109375" style="53" customWidth="1"/>
    <col min="15363" max="15365" width="6.7109375" style="53" customWidth="1"/>
    <col min="15366" max="15366" width="1.7109375" style="53" customWidth="1"/>
    <col min="15367" max="15369" width="6.7109375" style="53" customWidth="1"/>
    <col min="15370" max="15370" width="1.7109375" style="53" customWidth="1"/>
    <col min="15371" max="15373" width="6.7109375" style="53" customWidth="1"/>
    <col min="15374" max="15374" width="1.7109375" style="53" customWidth="1"/>
    <col min="15375" max="15377" width="6.7109375" style="53" customWidth="1"/>
    <col min="15378" max="15378" width="1.7109375" style="53" customWidth="1"/>
    <col min="15379" max="15381" width="6.7109375" style="53" customWidth="1"/>
    <col min="15382" max="15382" width="1.7109375" style="53" customWidth="1"/>
    <col min="15383" max="15385" width="6.7109375" style="53" customWidth="1"/>
    <col min="15386" max="15613" width="11.42578125" style="53"/>
    <col min="15614" max="15614" width="21.28515625" style="53" customWidth="1"/>
    <col min="15615" max="15615" width="8.42578125" style="53" customWidth="1"/>
    <col min="15616" max="15616" width="8.140625" style="53" customWidth="1"/>
    <col min="15617" max="15617" width="7.5703125" style="53" customWidth="1"/>
    <col min="15618" max="15618" width="1.7109375" style="53" customWidth="1"/>
    <col min="15619" max="15621" width="6.7109375" style="53" customWidth="1"/>
    <col min="15622" max="15622" width="1.7109375" style="53" customWidth="1"/>
    <col min="15623" max="15625" width="6.7109375" style="53" customWidth="1"/>
    <col min="15626" max="15626" width="1.7109375" style="53" customWidth="1"/>
    <col min="15627" max="15629" width="6.7109375" style="53" customWidth="1"/>
    <col min="15630" max="15630" width="1.7109375" style="53" customWidth="1"/>
    <col min="15631" max="15633" width="6.7109375" style="53" customWidth="1"/>
    <col min="15634" max="15634" width="1.7109375" style="53" customWidth="1"/>
    <col min="15635" max="15637" width="6.7109375" style="53" customWidth="1"/>
    <col min="15638" max="15638" width="1.7109375" style="53" customWidth="1"/>
    <col min="15639" max="15641" width="6.7109375" style="53" customWidth="1"/>
    <col min="15642" max="15869" width="11.42578125" style="53"/>
    <col min="15870" max="15870" width="21.28515625" style="53" customWidth="1"/>
    <col min="15871" max="15871" width="8.42578125" style="53" customWidth="1"/>
    <col min="15872" max="15872" width="8.140625" style="53" customWidth="1"/>
    <col min="15873" max="15873" width="7.5703125" style="53" customWidth="1"/>
    <col min="15874" max="15874" width="1.7109375" style="53" customWidth="1"/>
    <col min="15875" max="15877" width="6.7109375" style="53" customWidth="1"/>
    <col min="15878" max="15878" width="1.7109375" style="53" customWidth="1"/>
    <col min="15879" max="15881" width="6.7109375" style="53" customWidth="1"/>
    <col min="15882" max="15882" width="1.7109375" style="53" customWidth="1"/>
    <col min="15883" max="15885" width="6.7109375" style="53" customWidth="1"/>
    <col min="15886" max="15886" width="1.7109375" style="53" customWidth="1"/>
    <col min="15887" max="15889" width="6.7109375" style="53" customWidth="1"/>
    <col min="15890" max="15890" width="1.7109375" style="53" customWidth="1"/>
    <col min="15891" max="15893" width="6.7109375" style="53" customWidth="1"/>
    <col min="15894" max="15894" width="1.7109375" style="53" customWidth="1"/>
    <col min="15895" max="15897" width="6.7109375" style="53" customWidth="1"/>
    <col min="15898" max="16125" width="11.42578125" style="53"/>
    <col min="16126" max="16126" width="21.28515625" style="53" customWidth="1"/>
    <col min="16127" max="16127" width="8.42578125" style="53" customWidth="1"/>
    <col min="16128" max="16128" width="8.140625" style="53" customWidth="1"/>
    <col min="16129" max="16129" width="7.5703125" style="53" customWidth="1"/>
    <col min="16130" max="16130" width="1.7109375" style="53" customWidth="1"/>
    <col min="16131" max="16133" width="6.7109375" style="53" customWidth="1"/>
    <col min="16134" max="16134" width="1.7109375" style="53" customWidth="1"/>
    <col min="16135" max="16137" width="6.7109375" style="53" customWidth="1"/>
    <col min="16138" max="16138" width="1.7109375" style="53" customWidth="1"/>
    <col min="16139" max="16141" width="6.7109375" style="53" customWidth="1"/>
    <col min="16142" max="16142" width="1.7109375" style="53" customWidth="1"/>
    <col min="16143" max="16145" width="6.7109375" style="53" customWidth="1"/>
    <col min="16146" max="16146" width="1.7109375" style="53" customWidth="1"/>
    <col min="16147" max="16149" width="6.7109375" style="53" customWidth="1"/>
    <col min="16150" max="16150" width="1.7109375" style="53" customWidth="1"/>
    <col min="16151" max="16153" width="6.7109375" style="53" customWidth="1"/>
    <col min="16154" max="16384" width="11.42578125" style="53"/>
  </cols>
  <sheetData>
    <row r="1" spans="1:31" s="81" customFormat="1" ht="15" customHeight="1" x14ac:dyDescent="0.25">
      <c r="A1" s="261" t="s">
        <v>382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112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1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1" ht="15" customHeight="1" x14ac:dyDescent="0.25">
      <c r="A10" s="60" t="s">
        <v>8</v>
      </c>
      <c r="B10" s="120">
        <f>+B16+B22</f>
        <v>14082</v>
      </c>
      <c r="C10" s="120">
        <f t="shared" ref="B10:D13" si="0">+C16+C22</f>
        <v>7363</v>
      </c>
      <c r="D10" s="120">
        <f t="shared" si="0"/>
        <v>6719</v>
      </c>
      <c r="E10" s="120"/>
      <c r="F10" s="120">
        <f t="shared" ref="F10:H13" si="1">+F16+F22</f>
        <v>2028</v>
      </c>
      <c r="G10" s="120">
        <f t="shared" si="1"/>
        <v>1057</v>
      </c>
      <c r="H10" s="110">
        <f t="shared" si="1"/>
        <v>971</v>
      </c>
      <c r="I10" s="120"/>
      <c r="J10" s="120">
        <f t="shared" ref="J10:L13" si="2">+J16+J22</f>
        <v>2664</v>
      </c>
      <c r="K10" s="120">
        <f t="shared" si="2"/>
        <v>1394</v>
      </c>
      <c r="L10" s="120">
        <f t="shared" si="2"/>
        <v>1270</v>
      </c>
      <c r="M10" s="120"/>
      <c r="N10" s="120">
        <f t="shared" ref="N10:P13" si="3">+N16+N22</f>
        <v>2393</v>
      </c>
      <c r="O10" s="120">
        <f t="shared" si="3"/>
        <v>1296</v>
      </c>
      <c r="P10" s="120">
        <f t="shared" si="3"/>
        <v>1097</v>
      </c>
      <c r="Q10" s="120"/>
      <c r="R10" s="120">
        <f t="shared" ref="R10:T13" si="4">+R16+R22</f>
        <v>4579</v>
      </c>
      <c r="S10" s="120">
        <f t="shared" si="4"/>
        <v>2275</v>
      </c>
      <c r="T10" s="120">
        <f t="shared" si="4"/>
        <v>2304</v>
      </c>
      <c r="U10" s="120"/>
      <c r="V10" s="120">
        <f t="shared" ref="V10:X13" si="5">+V16+V22</f>
        <v>2418</v>
      </c>
      <c r="W10" s="120">
        <f t="shared" si="5"/>
        <v>1341</v>
      </c>
      <c r="X10" s="120">
        <f t="shared" si="5"/>
        <v>1077</v>
      </c>
      <c r="Y10" s="120"/>
      <c r="Z10" s="110">
        <f t="shared" ref="Z10:AB12" si="6">+Z16+Z22</f>
        <v>0</v>
      </c>
      <c r="AA10" s="110">
        <f t="shared" si="6"/>
        <v>0</v>
      </c>
      <c r="AB10" s="110">
        <f t="shared" si="6"/>
        <v>0</v>
      </c>
    </row>
    <row r="11" spans="1:31" ht="15" customHeight="1" x14ac:dyDescent="0.25">
      <c r="A11" s="68" t="s">
        <v>41</v>
      </c>
      <c r="B11" s="121">
        <f t="shared" si="0"/>
        <v>14072</v>
      </c>
      <c r="C11" s="121">
        <f t="shared" si="0"/>
        <v>7356</v>
      </c>
      <c r="D11" s="121">
        <f t="shared" si="0"/>
        <v>6716</v>
      </c>
      <c r="E11" s="121"/>
      <c r="F11" s="121">
        <f t="shared" si="1"/>
        <v>2027</v>
      </c>
      <c r="G11" s="121">
        <f t="shared" si="1"/>
        <v>1056</v>
      </c>
      <c r="H11" s="37">
        <f t="shared" si="1"/>
        <v>971</v>
      </c>
      <c r="I11" s="121"/>
      <c r="J11" s="121">
        <f t="shared" si="2"/>
        <v>2661</v>
      </c>
      <c r="K11" s="121">
        <f t="shared" si="2"/>
        <v>1392</v>
      </c>
      <c r="L11" s="121">
        <f t="shared" si="2"/>
        <v>1269</v>
      </c>
      <c r="M11" s="121"/>
      <c r="N11" s="121">
        <f t="shared" si="3"/>
        <v>2393</v>
      </c>
      <c r="O11" s="121">
        <f t="shared" si="3"/>
        <v>1296</v>
      </c>
      <c r="P11" s="121">
        <f t="shared" si="3"/>
        <v>1097</v>
      </c>
      <c r="Q11" s="121"/>
      <c r="R11" s="121">
        <f t="shared" si="4"/>
        <v>4577</v>
      </c>
      <c r="S11" s="121">
        <f t="shared" si="4"/>
        <v>2273</v>
      </c>
      <c r="T11" s="121">
        <f t="shared" si="4"/>
        <v>2304</v>
      </c>
      <c r="U11" s="121"/>
      <c r="V11" s="121">
        <f t="shared" si="5"/>
        <v>2414</v>
      </c>
      <c r="W11" s="121">
        <f t="shared" si="5"/>
        <v>1339</v>
      </c>
      <c r="X11" s="121">
        <f t="shared" si="5"/>
        <v>1075</v>
      </c>
      <c r="Y11" s="121"/>
      <c r="Z11" s="37">
        <f t="shared" si="6"/>
        <v>0</v>
      </c>
      <c r="AA11" s="37">
        <f t="shared" si="6"/>
        <v>0</v>
      </c>
      <c r="AB11" s="37">
        <f t="shared" si="6"/>
        <v>0</v>
      </c>
    </row>
    <row r="12" spans="1:31" ht="15" customHeight="1" x14ac:dyDescent="0.25">
      <c r="A12" s="68" t="s">
        <v>42</v>
      </c>
      <c r="B12" s="37">
        <f t="shared" si="0"/>
        <v>10</v>
      </c>
      <c r="C12" s="37">
        <f t="shared" si="0"/>
        <v>7</v>
      </c>
      <c r="D12" s="37">
        <f t="shared" si="0"/>
        <v>3</v>
      </c>
      <c r="E12" s="37"/>
      <c r="F12" s="37">
        <f t="shared" si="1"/>
        <v>1</v>
      </c>
      <c r="G12" s="37">
        <f t="shared" si="1"/>
        <v>1</v>
      </c>
      <c r="H12" s="37">
        <f t="shared" si="1"/>
        <v>0</v>
      </c>
      <c r="I12" s="37"/>
      <c r="J12" s="37">
        <f t="shared" si="2"/>
        <v>3</v>
      </c>
      <c r="K12" s="37">
        <f t="shared" si="2"/>
        <v>2</v>
      </c>
      <c r="L12" s="37">
        <f t="shared" si="2"/>
        <v>1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2</v>
      </c>
      <c r="S12" s="37">
        <f t="shared" si="4"/>
        <v>2</v>
      </c>
      <c r="T12" s="37">
        <f t="shared" si="4"/>
        <v>0</v>
      </c>
      <c r="U12" s="37"/>
      <c r="V12" s="37">
        <f t="shared" si="5"/>
        <v>4</v>
      </c>
      <c r="W12" s="37">
        <f t="shared" si="5"/>
        <v>2</v>
      </c>
      <c r="X12" s="37">
        <f t="shared" si="5"/>
        <v>2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1" ht="15" customHeight="1" x14ac:dyDescent="0.25">
      <c r="A13" s="68" t="s">
        <v>194</v>
      </c>
      <c r="B13" s="37">
        <f t="shared" si="0"/>
        <v>0</v>
      </c>
      <c r="C13" s="37">
        <f t="shared" si="0"/>
        <v>0</v>
      </c>
      <c r="D13" s="37">
        <f t="shared" si="0"/>
        <v>0</v>
      </c>
      <c r="E13" s="37"/>
      <c r="F13" s="37">
        <f t="shared" si="1"/>
        <v>0</v>
      </c>
      <c r="G13" s="37">
        <f t="shared" si="1"/>
        <v>0</v>
      </c>
      <c r="H13" s="110">
        <f t="shared" si="1"/>
        <v>0</v>
      </c>
      <c r="I13" s="37"/>
      <c r="J13" s="37">
        <f t="shared" si="2"/>
        <v>0</v>
      </c>
      <c r="K13" s="37">
        <f t="shared" si="2"/>
        <v>0</v>
      </c>
      <c r="L13" s="37">
        <f t="shared" si="2"/>
        <v>0</v>
      </c>
      <c r="M13" s="37"/>
      <c r="N13" s="37">
        <f t="shared" si="3"/>
        <v>0</v>
      </c>
      <c r="O13" s="37">
        <f t="shared" si="3"/>
        <v>0</v>
      </c>
      <c r="P13" s="37">
        <f t="shared" si="3"/>
        <v>0</v>
      </c>
      <c r="Q13" s="37"/>
      <c r="R13" s="37">
        <f t="shared" si="4"/>
        <v>0</v>
      </c>
      <c r="S13" s="37">
        <f t="shared" si="4"/>
        <v>0</v>
      </c>
      <c r="T13" s="37">
        <f t="shared" si="4"/>
        <v>0</v>
      </c>
      <c r="U13" s="37"/>
      <c r="V13" s="37">
        <f t="shared" si="5"/>
        <v>0</v>
      </c>
      <c r="W13" s="37">
        <f t="shared" si="5"/>
        <v>0</v>
      </c>
      <c r="X13" s="37">
        <f t="shared" si="5"/>
        <v>0</v>
      </c>
      <c r="Y13" s="37"/>
      <c r="Z13" s="37">
        <f>+Z19</f>
        <v>0</v>
      </c>
      <c r="AA13" s="37">
        <f>+AA19</f>
        <v>0</v>
      </c>
      <c r="AB13" s="37">
        <f>+AB19</f>
        <v>0</v>
      </c>
    </row>
    <row r="14" spans="1:31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1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1" ht="15" customHeight="1" x14ac:dyDescent="0.25">
      <c r="A16" s="67" t="s">
        <v>8</v>
      </c>
      <c r="B16" s="120">
        <f>+B17+B18+B19</f>
        <v>11674</v>
      </c>
      <c r="C16" s="120">
        <f t="shared" ref="C16:D16" si="7">+C17+C18+C19</f>
        <v>6060</v>
      </c>
      <c r="D16" s="120">
        <f t="shared" si="7"/>
        <v>5614</v>
      </c>
      <c r="E16" s="120"/>
      <c r="F16" s="120">
        <f>+F17+F18+F19</f>
        <v>1727</v>
      </c>
      <c r="G16" s="110">
        <f t="shared" ref="G16:H16" si="8">+G17+G18+G19</f>
        <v>912</v>
      </c>
      <c r="H16" s="110">
        <f t="shared" si="8"/>
        <v>815</v>
      </c>
      <c r="I16" s="120"/>
      <c r="J16" s="120">
        <f>+J17+J18+J19</f>
        <v>2211</v>
      </c>
      <c r="K16" s="120">
        <f t="shared" ref="K16:L16" si="9">+K17+K18+K19</f>
        <v>1158</v>
      </c>
      <c r="L16" s="120">
        <f t="shared" si="9"/>
        <v>1053</v>
      </c>
      <c r="M16" s="120"/>
      <c r="N16" s="120">
        <f>+N17+N18+N19</f>
        <v>1955</v>
      </c>
      <c r="O16" s="120">
        <f t="shared" ref="O16:P16" si="10">+O17+O18+O19</f>
        <v>1046</v>
      </c>
      <c r="P16" s="120">
        <f t="shared" si="10"/>
        <v>909</v>
      </c>
      <c r="Q16" s="120"/>
      <c r="R16" s="120">
        <f>+R17+R18+R19</f>
        <v>3825</v>
      </c>
      <c r="S16" s="120">
        <f t="shared" ref="S16:T16" si="11">+S17+S18+S19</f>
        <v>1855</v>
      </c>
      <c r="T16" s="120">
        <f t="shared" si="11"/>
        <v>1970</v>
      </c>
      <c r="U16" s="120"/>
      <c r="V16" s="120">
        <f>+V17+V18+V19</f>
        <v>1956</v>
      </c>
      <c r="W16" s="120">
        <f t="shared" ref="W16:X16" si="12">+W17+W18+W19</f>
        <v>1089</v>
      </c>
      <c r="X16" s="110">
        <f t="shared" si="12"/>
        <v>867</v>
      </c>
      <c r="Y16" s="120"/>
      <c r="Z16" s="110">
        <f>SUM(Z17:Z19)</f>
        <v>0</v>
      </c>
      <c r="AA16" s="110">
        <f>SUM(AA17:AA19)</f>
        <v>0</v>
      </c>
      <c r="AB16" s="110">
        <f>SUM(AB17:AB19)</f>
        <v>0</v>
      </c>
    </row>
    <row r="17" spans="1:28" ht="15" customHeight="1" x14ac:dyDescent="0.25">
      <c r="A17" s="68" t="s">
        <v>41</v>
      </c>
      <c r="B17" s="121">
        <v>11664</v>
      </c>
      <c r="C17" s="121">
        <v>6053</v>
      </c>
      <c r="D17" s="121">
        <v>5611</v>
      </c>
      <c r="E17" s="121"/>
      <c r="F17" s="121">
        <v>1726</v>
      </c>
      <c r="G17" s="37">
        <v>911</v>
      </c>
      <c r="H17" s="37">
        <v>815</v>
      </c>
      <c r="I17" s="121"/>
      <c r="J17" s="121">
        <v>2208</v>
      </c>
      <c r="K17" s="121">
        <v>1156</v>
      </c>
      <c r="L17" s="121">
        <v>1052</v>
      </c>
      <c r="M17" s="121"/>
      <c r="N17" s="121">
        <v>1955</v>
      </c>
      <c r="O17" s="121">
        <v>1046</v>
      </c>
      <c r="P17" s="121">
        <v>909</v>
      </c>
      <c r="Q17" s="121"/>
      <c r="R17" s="121">
        <v>3823</v>
      </c>
      <c r="S17" s="121">
        <v>1853</v>
      </c>
      <c r="T17" s="121">
        <v>1970</v>
      </c>
      <c r="U17" s="121"/>
      <c r="V17" s="121">
        <v>1952</v>
      </c>
      <c r="W17" s="121">
        <v>1087</v>
      </c>
      <c r="X17" s="37">
        <v>865</v>
      </c>
      <c r="Y17" s="121"/>
      <c r="Z17" s="37">
        <v>0</v>
      </c>
      <c r="AA17" s="37">
        <v>0</v>
      </c>
      <c r="AB17" s="37">
        <v>0</v>
      </c>
    </row>
    <row r="18" spans="1:28" ht="15" customHeight="1" x14ac:dyDescent="0.25">
      <c r="A18" s="68" t="s">
        <v>42</v>
      </c>
      <c r="B18" s="37">
        <v>10</v>
      </c>
      <c r="C18" s="37">
        <v>7</v>
      </c>
      <c r="D18" s="37">
        <v>3</v>
      </c>
      <c r="E18" s="37"/>
      <c r="F18" s="37">
        <v>1</v>
      </c>
      <c r="G18" s="37">
        <v>1</v>
      </c>
      <c r="H18" s="37">
        <v>0</v>
      </c>
      <c r="I18" s="37"/>
      <c r="J18" s="37">
        <v>3</v>
      </c>
      <c r="K18" s="37">
        <v>2</v>
      </c>
      <c r="L18" s="37">
        <v>1</v>
      </c>
      <c r="M18" s="37"/>
      <c r="N18" s="37">
        <v>0</v>
      </c>
      <c r="O18" s="37">
        <v>0</v>
      </c>
      <c r="P18" s="37">
        <v>0</v>
      </c>
      <c r="Q18" s="37"/>
      <c r="R18" s="37">
        <v>2</v>
      </c>
      <c r="S18" s="37">
        <v>2</v>
      </c>
      <c r="T18" s="37">
        <v>0</v>
      </c>
      <c r="U18" s="37"/>
      <c r="V18" s="37">
        <v>4</v>
      </c>
      <c r="W18" s="37">
        <v>2</v>
      </c>
      <c r="X18" s="37">
        <v>2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>
        <v>0</v>
      </c>
      <c r="AA19" s="37">
        <v>0</v>
      </c>
      <c r="AB19" s="37">
        <v>0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2408</v>
      </c>
      <c r="C22" s="120">
        <f t="shared" ref="C22:D22" si="13">+C23+C24+C25</f>
        <v>1303</v>
      </c>
      <c r="D22" s="120">
        <f t="shared" si="13"/>
        <v>1105</v>
      </c>
      <c r="E22" s="120"/>
      <c r="F22" s="110">
        <f>+F23+F24+F25</f>
        <v>301</v>
      </c>
      <c r="G22" s="110">
        <f t="shared" ref="G22:H22" si="14">+G23+G24+G25</f>
        <v>145</v>
      </c>
      <c r="H22" s="110">
        <f t="shared" si="14"/>
        <v>156</v>
      </c>
      <c r="I22" s="110"/>
      <c r="J22" s="110">
        <f>+J23+J24+J25</f>
        <v>453</v>
      </c>
      <c r="K22" s="110">
        <f t="shared" ref="K22:L22" si="15">+K23+K24+K25</f>
        <v>236</v>
      </c>
      <c r="L22" s="110">
        <f t="shared" si="15"/>
        <v>217</v>
      </c>
      <c r="M22" s="110"/>
      <c r="N22" s="110">
        <f>+N23+N24+N25</f>
        <v>438</v>
      </c>
      <c r="O22" s="110">
        <f t="shared" ref="O22:P22" si="16">+O23+O24+O25</f>
        <v>250</v>
      </c>
      <c r="P22" s="110">
        <f t="shared" si="16"/>
        <v>188</v>
      </c>
      <c r="Q22" s="110"/>
      <c r="R22" s="110">
        <f>+R23+R24+R25</f>
        <v>754</v>
      </c>
      <c r="S22" s="110">
        <f t="shared" ref="S22:T22" si="17">+S23+S24+S25</f>
        <v>420</v>
      </c>
      <c r="T22" s="110">
        <f t="shared" si="17"/>
        <v>334</v>
      </c>
      <c r="U22" s="110"/>
      <c r="V22" s="110">
        <f>+V23+V24+V25</f>
        <v>462</v>
      </c>
      <c r="W22" s="110">
        <f t="shared" ref="W22:X22" si="18">+W23+W24+W25</f>
        <v>252</v>
      </c>
      <c r="X22" s="110">
        <f t="shared" si="18"/>
        <v>210</v>
      </c>
      <c r="Y22" s="110"/>
      <c r="Z22" s="110">
        <f>SUM(Z23:Z26)</f>
        <v>0</v>
      </c>
      <c r="AA22" s="110">
        <f>SUM(AA23:AA26)</f>
        <v>0</v>
      </c>
      <c r="AB22" s="110">
        <f>SUM(AB23:AB26)</f>
        <v>0</v>
      </c>
    </row>
    <row r="23" spans="1:28" ht="15" customHeight="1" x14ac:dyDescent="0.25">
      <c r="A23" s="68" t="s">
        <v>41</v>
      </c>
      <c r="B23" s="121">
        <v>2408</v>
      </c>
      <c r="C23" s="121">
        <v>1303</v>
      </c>
      <c r="D23" s="121">
        <v>1105</v>
      </c>
      <c r="E23" s="121"/>
      <c r="F23" s="37">
        <v>301</v>
      </c>
      <c r="G23" s="37">
        <v>145</v>
      </c>
      <c r="H23" s="37">
        <v>156</v>
      </c>
      <c r="I23" s="37"/>
      <c r="J23" s="37">
        <v>453</v>
      </c>
      <c r="K23" s="37">
        <v>236</v>
      </c>
      <c r="L23" s="37">
        <v>217</v>
      </c>
      <c r="M23" s="37"/>
      <c r="N23" s="37">
        <v>438</v>
      </c>
      <c r="O23" s="37">
        <v>250</v>
      </c>
      <c r="P23" s="37">
        <v>188</v>
      </c>
      <c r="Q23" s="37"/>
      <c r="R23" s="37">
        <v>754</v>
      </c>
      <c r="S23" s="37">
        <v>420</v>
      </c>
      <c r="T23" s="37">
        <v>334</v>
      </c>
      <c r="U23" s="37"/>
      <c r="V23" s="37">
        <v>462</v>
      </c>
      <c r="W23" s="37">
        <v>252</v>
      </c>
      <c r="X23" s="37">
        <v>210</v>
      </c>
      <c r="Y23" s="37"/>
      <c r="Z23" s="37">
        <v>0</v>
      </c>
      <c r="AA23" s="37">
        <v>0</v>
      </c>
      <c r="AB23" s="37">
        <v>0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+B10/'C67'!B9*100</f>
        <v>38.759220521854019</v>
      </c>
      <c r="C29" s="115">
        <f>+C10/'C67'!C9*100</f>
        <v>45.430986610723764</v>
      </c>
      <c r="D29" s="115">
        <f>+D10/'C67'!D9*100</f>
        <v>33.386335403726704</v>
      </c>
      <c r="E29" s="115"/>
      <c r="F29" s="115">
        <f>+F10/'C67'!F9*100</f>
        <v>45.03664223850766</v>
      </c>
      <c r="G29" s="115">
        <f>+G10/'C67'!G9*100</f>
        <v>52.718204488778056</v>
      </c>
      <c r="H29" s="115">
        <f>+H10/'C67'!H9*100</f>
        <v>38.871096877502005</v>
      </c>
      <c r="I29" s="115"/>
      <c r="J29" s="115">
        <f>+J10/'C67'!J9*100</f>
        <v>47.02559576345984</v>
      </c>
      <c r="K29" s="115">
        <f>+K10/'C67'!K9*100</f>
        <v>54.304635761589402</v>
      </c>
      <c r="L29" s="115">
        <f>+L10/'C67'!L9*100</f>
        <v>40.994189799870881</v>
      </c>
      <c r="M29" s="115"/>
      <c r="N29" s="115">
        <f>+N10/'C67'!N9*100</f>
        <v>35.663189269746645</v>
      </c>
      <c r="O29" s="115">
        <f>+O10/'C67'!O9*100</f>
        <v>42.009724473257698</v>
      </c>
      <c r="P29" s="115">
        <f>+P10/'C67'!P9*100</f>
        <v>30.262068965517241</v>
      </c>
      <c r="Q29" s="115"/>
      <c r="R29" s="115">
        <f>+R10/'C67'!R9*100</f>
        <v>46.648329258353712</v>
      </c>
      <c r="S29" s="115">
        <f>+S10/'C67'!S9*100</f>
        <v>51.881413911060434</v>
      </c>
      <c r="T29" s="115">
        <f>+T10/'C67'!T9*100</f>
        <v>42.423126496041249</v>
      </c>
      <c r="U29" s="115"/>
      <c r="V29" s="115">
        <f>+V10/'C67'!V9*100</f>
        <v>25.088192571072838</v>
      </c>
      <c r="W29" s="115">
        <f>+W10/'C67'!W9*100</f>
        <v>32.196878751500599</v>
      </c>
      <c r="X29" s="115">
        <f>+X10/'C67'!X9*100</f>
        <v>19.67842134112918</v>
      </c>
      <c r="Y29" s="115"/>
      <c r="Z29" s="115">
        <v>0</v>
      </c>
      <c r="AA29" s="115">
        <v>0</v>
      </c>
      <c r="AB29" s="115">
        <v>0</v>
      </c>
    </row>
    <row r="30" spans="1:28" ht="15" customHeight="1" x14ac:dyDescent="0.25">
      <c r="A30" s="53" t="s">
        <v>41</v>
      </c>
      <c r="B30" s="116">
        <f>+B11/'C67'!B10*100</f>
        <v>38.798974330695636</v>
      </c>
      <c r="C30" s="116">
        <f>+C11/'C67'!C10*100</f>
        <v>45.505722239406126</v>
      </c>
      <c r="D30" s="116">
        <f>+D11/'C67'!D10*100</f>
        <v>33.40628730600875</v>
      </c>
      <c r="E30" s="116"/>
      <c r="F30" s="116">
        <f>+F11/'C67'!F10*100</f>
        <v>45.054456545899093</v>
      </c>
      <c r="G30" s="116">
        <f>+G11/'C67'!G10*100</f>
        <v>52.747252747252752</v>
      </c>
      <c r="H30" s="116">
        <f>+H11/'C67'!H10*100</f>
        <v>38.886663996796159</v>
      </c>
      <c r="I30" s="116"/>
      <c r="J30" s="116">
        <f>+J11/'C67'!J10*100</f>
        <v>47.080679405520172</v>
      </c>
      <c r="K30" s="116">
        <f>+K11/'C67'!K10*100</f>
        <v>54.460093896713616</v>
      </c>
      <c r="L30" s="116">
        <f>+L11/'C67'!L10*100</f>
        <v>40.988372093023258</v>
      </c>
      <c r="M30" s="116"/>
      <c r="N30" s="116">
        <f>+N11/'C67'!N10*100</f>
        <v>35.72708271125709</v>
      </c>
      <c r="O30" s="116">
        <f>+O11/'C67'!O10*100</f>
        <v>42.118947026324342</v>
      </c>
      <c r="P30" s="116">
        <f>+P11/'C67'!P10*100</f>
        <v>30.295498481082571</v>
      </c>
      <c r="Q30" s="116"/>
      <c r="R30" s="116">
        <f>+R11/'C67'!R10*100</f>
        <v>46.699316396286093</v>
      </c>
      <c r="S30" s="116">
        <f>+S11/'C67'!S10*100</f>
        <v>51.94241316270567</v>
      </c>
      <c r="T30" s="116">
        <f>+T11/'C67'!T10*100</f>
        <v>42.47004608294931</v>
      </c>
      <c r="U30" s="116"/>
      <c r="V30" s="116">
        <f>+V11/'C67'!V10*100</f>
        <v>25.096163842395256</v>
      </c>
      <c r="W30" s="116">
        <f>+W11/'C67'!W10*100</f>
        <v>32.233991333654309</v>
      </c>
      <c r="X30" s="116">
        <f>+X11/'C67'!X10*100</f>
        <v>19.670631290027448</v>
      </c>
      <c r="Y30" s="116"/>
      <c r="Z30" s="116">
        <v>0</v>
      </c>
      <c r="AA30" s="116">
        <v>0</v>
      </c>
      <c r="AB30" s="116">
        <v>0</v>
      </c>
    </row>
    <row r="31" spans="1:28" ht="15" customHeight="1" x14ac:dyDescent="0.25">
      <c r="A31" s="53" t="s">
        <v>42</v>
      </c>
      <c r="B31" s="116">
        <f>+B12/'C67'!B11*100</f>
        <v>15.873015873015872</v>
      </c>
      <c r="C31" s="116">
        <f>+C12/'C67'!C11*100</f>
        <v>16.666666666666664</v>
      </c>
      <c r="D31" s="116">
        <f>+D12/'C67'!D11*100</f>
        <v>14.285714285714285</v>
      </c>
      <c r="E31" s="116"/>
      <c r="F31" s="116">
        <f>+F12/'C67'!F11*100</f>
        <v>25</v>
      </c>
      <c r="G31" s="116">
        <f>+G12/'C67'!G11*100</f>
        <v>33.333333333333329</v>
      </c>
      <c r="H31" s="116">
        <f>+H12/'C67'!H11*100</f>
        <v>0</v>
      </c>
      <c r="I31" s="116"/>
      <c r="J31" s="116">
        <f>+J12/'C67'!J11*100</f>
        <v>23.076923076923077</v>
      </c>
      <c r="K31" s="116">
        <f>+K12/'C67'!K11*100</f>
        <v>18.181818181818183</v>
      </c>
      <c r="L31" s="116">
        <f>+L12/'C67'!L11*100</f>
        <v>50</v>
      </c>
      <c r="M31" s="116"/>
      <c r="N31" s="116">
        <f>+N12/'C67'!N11*100</f>
        <v>0</v>
      </c>
      <c r="O31" s="116">
        <f>+O12/'C67'!O11*100</f>
        <v>0</v>
      </c>
      <c r="P31" s="116">
        <f>+P12/'C67'!P11*100</f>
        <v>0</v>
      </c>
      <c r="Q31" s="116"/>
      <c r="R31" s="116">
        <f>+R12/'C67'!R11*100</f>
        <v>13.333333333333334</v>
      </c>
      <c r="S31" s="116">
        <f>+S12/'C67'!S11*100</f>
        <v>22.222222222222221</v>
      </c>
      <c r="T31" s="116">
        <f>+T12/'C67'!T11*100</f>
        <v>0</v>
      </c>
      <c r="U31" s="116"/>
      <c r="V31" s="116">
        <f>+V12/'C67'!V11*100</f>
        <v>21.052631578947366</v>
      </c>
      <c r="W31" s="116">
        <f>+W12/'C67'!W11*100</f>
        <v>18.181818181818183</v>
      </c>
      <c r="X31" s="116">
        <f>+X12/'C67'!X11*100</f>
        <v>25</v>
      </c>
      <c r="Y31" s="116"/>
      <c r="Z31" s="116">
        <v>0</v>
      </c>
      <c r="AA31" s="116">
        <v>0</v>
      </c>
      <c r="AB31" s="116">
        <v>0</v>
      </c>
    </row>
    <row r="32" spans="1:28" ht="15" customHeight="1" x14ac:dyDescent="0.25">
      <c r="A32" s="53" t="s">
        <v>194</v>
      </c>
      <c r="B32" s="37">
        <v>0</v>
      </c>
      <c r="C32" s="37">
        <v>0</v>
      </c>
      <c r="D32" s="37">
        <v>0</v>
      </c>
      <c r="E32" s="37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99">
        <v>0</v>
      </c>
      <c r="S32" s="99">
        <v>0</v>
      </c>
      <c r="T32" s="99">
        <v>0</v>
      </c>
      <c r="U32" s="99"/>
      <c r="V32" s="99">
        <v>0</v>
      </c>
      <c r="W32" s="99">
        <v>0</v>
      </c>
      <c r="X32" s="99">
        <v>0</v>
      </c>
      <c r="Y32" s="99"/>
      <c r="Z32" s="99">
        <v>0</v>
      </c>
      <c r="AA32" s="99">
        <v>0</v>
      </c>
      <c r="AB32" s="99">
        <v>0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+B16/'C67'!B15*100</f>
        <v>37.504417386834582</v>
      </c>
      <c r="C35" s="115">
        <f>+C16/'C67'!C15*100</f>
        <v>43.967205978379162</v>
      </c>
      <c r="D35" s="115">
        <f>+D16/'C67'!D15*100</f>
        <v>32.368542435424352</v>
      </c>
      <c r="E35" s="115"/>
      <c r="F35" s="115">
        <f>+F16/'C67'!F15*100</f>
        <v>43.545133635905195</v>
      </c>
      <c r="G35" s="115">
        <f>+G16/'C67'!G15*100</f>
        <v>51.583710407239828</v>
      </c>
      <c r="H35" s="115">
        <f>+H16/'C67'!H15*100</f>
        <v>37.079162875341218</v>
      </c>
      <c r="I35" s="115"/>
      <c r="J35" s="115">
        <f>+J16/'C67'!J15*100</f>
        <v>45.058080293458325</v>
      </c>
      <c r="K35" s="115">
        <f>+K16/'C67'!K15*100</f>
        <v>52.185669220369533</v>
      </c>
      <c r="L35" s="115">
        <f>+L16/'C67'!L15*100</f>
        <v>39.174107142857146</v>
      </c>
      <c r="M35" s="115"/>
      <c r="N35" s="115">
        <f>+N16/'C67'!N15*100</f>
        <v>34.082984658298464</v>
      </c>
      <c r="O35" s="115">
        <f>+O16/'C67'!O15*100</f>
        <v>39.938907980145096</v>
      </c>
      <c r="P35" s="115">
        <f>+P16/'C67'!P15*100</f>
        <v>29.162656400384986</v>
      </c>
      <c r="Q35" s="115"/>
      <c r="R35" s="115">
        <f>+R16/'C67'!R15*100</f>
        <v>45.671641791044777</v>
      </c>
      <c r="S35" s="115">
        <f>+S16/'C67'!S15*100</f>
        <v>49.973060344827587</v>
      </c>
      <c r="T35" s="115">
        <f>+T16/'C67'!T15*100</f>
        <v>42.247480162985198</v>
      </c>
      <c r="U35" s="115"/>
      <c r="V35" s="115">
        <f>+V16/'C67'!V15*100</f>
        <v>24.020631216996193</v>
      </c>
      <c r="W35" s="115">
        <f>+W16/'C67'!W15*100</f>
        <v>31.428571428571427</v>
      </c>
      <c r="X35" s="115">
        <f>+X16/'C67'!X15*100</f>
        <v>18.5335613510047</v>
      </c>
      <c r="Y35" s="115"/>
      <c r="Z35" s="115">
        <v>0</v>
      </c>
      <c r="AA35" s="115">
        <v>0</v>
      </c>
      <c r="AB35" s="115">
        <v>0</v>
      </c>
    </row>
    <row r="36" spans="1:28" ht="15" customHeight="1" x14ac:dyDescent="0.25">
      <c r="A36" s="53" t="s">
        <v>41</v>
      </c>
      <c r="B36" s="116">
        <f>+B17/'C67'!B16*100</f>
        <v>37.548287406644349</v>
      </c>
      <c r="C36" s="116">
        <f>+C17/'C67'!C16*100</f>
        <v>44.050651335419552</v>
      </c>
      <c r="D36" s="116">
        <f>+D17/'C67'!D16*100</f>
        <v>32.390463545575251</v>
      </c>
      <c r="E36" s="114"/>
      <c r="F36" s="116">
        <f>+F17/'C67'!F16*100</f>
        <v>43.563856638061587</v>
      </c>
      <c r="G36" s="116">
        <f>+G17/'C67'!G16*100</f>
        <v>51.614730878186968</v>
      </c>
      <c r="H36" s="116">
        <f>+H17/'C67'!H16*100</f>
        <v>37.096040054619941</v>
      </c>
      <c r="I36" s="114"/>
      <c r="J36" s="116">
        <f>+J17/'C67'!J16*100</f>
        <v>45.116469145892928</v>
      </c>
      <c r="K36" s="116">
        <f>+K17/'C67'!K16*100</f>
        <v>52.355072463768117</v>
      </c>
      <c r="L36" s="116">
        <f>+L17/'C67'!L16*100</f>
        <v>39.166046165301566</v>
      </c>
      <c r="M36" s="114"/>
      <c r="N36" s="116">
        <f>+N17/'C67'!N16*100</f>
        <v>34.154437456324246</v>
      </c>
      <c r="O36" s="116">
        <f>+O17/'C67'!O16*100</f>
        <v>40.061279203370354</v>
      </c>
      <c r="P36" s="116">
        <f>+P17/'C67'!P16*100</f>
        <v>29.200128493414713</v>
      </c>
      <c r="Q36" s="114"/>
      <c r="R36" s="116">
        <f>+R17/'C67'!R16*100</f>
        <v>45.729665071770334</v>
      </c>
      <c r="S36" s="116">
        <f>+S17/'C67'!S16*100</f>
        <v>50.040507696462335</v>
      </c>
      <c r="T36" s="116">
        <f>+T17/'C67'!T16*100</f>
        <v>42.301911101567534</v>
      </c>
      <c r="U36" s="114"/>
      <c r="V36" s="116">
        <f>+V17/'C67'!V16*100</f>
        <v>24.027572624322993</v>
      </c>
      <c r="W36" s="116">
        <f>+W17/'C67'!W16*100</f>
        <v>31.470758540822235</v>
      </c>
      <c r="X36" s="116">
        <f>+X17/'C67'!X16*100</f>
        <v>18.522483940042829</v>
      </c>
      <c r="Y36" s="114"/>
      <c r="Z36" s="116">
        <v>0</v>
      </c>
      <c r="AA36" s="116">
        <v>0</v>
      </c>
      <c r="AB36" s="116">
        <v>0</v>
      </c>
    </row>
    <row r="37" spans="1:28" ht="15" customHeight="1" x14ac:dyDescent="0.25">
      <c r="A37" s="53" t="s">
        <v>42</v>
      </c>
      <c r="B37" s="116">
        <f>+B18/'C67'!B17*100</f>
        <v>15.873015873015872</v>
      </c>
      <c r="C37" s="116">
        <f>+C18/'C67'!C17*100</f>
        <v>16.666666666666664</v>
      </c>
      <c r="D37" s="116">
        <f>+D18/'C67'!D17*100</f>
        <v>14.285714285714285</v>
      </c>
      <c r="E37" s="114"/>
      <c r="F37" s="116">
        <f>+F18/'C67'!F17*100</f>
        <v>25</v>
      </c>
      <c r="G37" s="116">
        <f>+G18/'C67'!G17*100</f>
        <v>33.333333333333329</v>
      </c>
      <c r="H37" s="116">
        <f>+H18/'C67'!H17*100</f>
        <v>0</v>
      </c>
      <c r="I37" s="114"/>
      <c r="J37" s="116">
        <f>+J18/'C67'!J17*100</f>
        <v>23.076923076923077</v>
      </c>
      <c r="K37" s="116">
        <f>+K18/'C67'!K17*100</f>
        <v>18.181818181818183</v>
      </c>
      <c r="L37" s="116">
        <f>+L18/'C67'!L17*100</f>
        <v>50</v>
      </c>
      <c r="M37" s="114"/>
      <c r="N37" s="116">
        <f>+N18/'C67'!N17*100</f>
        <v>0</v>
      </c>
      <c r="O37" s="116">
        <f>+O18/'C67'!O17*100</f>
        <v>0</v>
      </c>
      <c r="P37" s="116">
        <f>+P18/'C67'!P17*100</f>
        <v>0</v>
      </c>
      <c r="Q37" s="114"/>
      <c r="R37" s="116">
        <f>+R18/'C67'!R17*100</f>
        <v>13.333333333333334</v>
      </c>
      <c r="S37" s="116">
        <f>+S18/'C67'!S17*100</f>
        <v>22.222222222222221</v>
      </c>
      <c r="T37" s="116">
        <f>+T18/'C67'!T17*100</f>
        <v>0</v>
      </c>
      <c r="U37" s="114"/>
      <c r="V37" s="116">
        <f>+V18/'C67'!V17*100</f>
        <v>21.052631578947366</v>
      </c>
      <c r="W37" s="116">
        <f>+W18/'C67'!W17*100</f>
        <v>18.181818181818183</v>
      </c>
      <c r="X37" s="116">
        <f>+X18/'C67'!X17*100</f>
        <v>25</v>
      </c>
      <c r="Y37" s="114"/>
      <c r="Z37" s="116">
        <v>0</v>
      </c>
      <c r="AA37" s="116">
        <v>0</v>
      </c>
      <c r="AB37" s="116">
        <v>0</v>
      </c>
    </row>
    <row r="38" spans="1:28" ht="15" customHeight="1" x14ac:dyDescent="0.25">
      <c r="A38" s="53" t="s">
        <v>194</v>
      </c>
      <c r="B38" s="37">
        <v>0</v>
      </c>
      <c r="C38" s="37">
        <v>0</v>
      </c>
      <c r="D38" s="37">
        <v>0</v>
      </c>
      <c r="E38" s="37"/>
      <c r="F38" s="37">
        <v>0</v>
      </c>
      <c r="G38" s="37">
        <v>0</v>
      </c>
      <c r="H38" s="37">
        <v>0</v>
      </c>
      <c r="I38" s="37"/>
      <c r="J38" s="37">
        <v>0</v>
      </c>
      <c r="K38" s="37">
        <v>0</v>
      </c>
      <c r="L38" s="37">
        <v>0</v>
      </c>
      <c r="M38" s="37"/>
      <c r="N38" s="37">
        <v>0</v>
      </c>
      <c r="O38" s="37">
        <v>0</v>
      </c>
      <c r="P38" s="37">
        <v>0</v>
      </c>
      <c r="Q38" s="37"/>
      <c r="R38" s="99">
        <v>0</v>
      </c>
      <c r="S38" s="99">
        <v>0</v>
      </c>
      <c r="T38" s="99">
        <v>0</v>
      </c>
      <c r="U38" s="99"/>
      <c r="V38" s="99">
        <v>0</v>
      </c>
      <c r="W38" s="99">
        <v>0</v>
      </c>
      <c r="X38" s="99">
        <v>0</v>
      </c>
      <c r="Y38" s="99"/>
      <c r="Z38" s="99">
        <v>0</v>
      </c>
      <c r="AA38" s="99">
        <v>0</v>
      </c>
      <c r="AB38" s="99">
        <v>0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+B22/'C67'!B21*100</f>
        <v>46.263208453410179</v>
      </c>
      <c r="C41" s="115">
        <f>+C22/'C67'!C21*100</f>
        <v>53.754125412541256</v>
      </c>
      <c r="D41" s="115">
        <f>+D22/'C67'!D21*100</f>
        <v>39.733908665947496</v>
      </c>
      <c r="E41" s="115"/>
      <c r="F41" s="115">
        <f>+F22/'C67'!F21*100</f>
        <v>56.052141527001865</v>
      </c>
      <c r="G41" s="115">
        <f>+G22/'C67'!G21*100</f>
        <v>61.181434599156113</v>
      </c>
      <c r="H41" s="115">
        <f>+H22/'C67'!H21*100</f>
        <v>52</v>
      </c>
      <c r="I41" s="115"/>
      <c r="J41" s="115">
        <f>+J22/'C67'!J21*100</f>
        <v>59.762532981530349</v>
      </c>
      <c r="K41" s="115">
        <f>+K22/'C67'!K21*100</f>
        <v>67.81609195402298</v>
      </c>
      <c r="L41" s="115">
        <f>+L22/'C67'!L21*100</f>
        <v>52.926829268292686</v>
      </c>
      <c r="M41" s="115"/>
      <c r="N41" s="115">
        <f>+N22/'C67'!N21*100</f>
        <v>44.969199178644764</v>
      </c>
      <c r="O41" s="115">
        <f>+O22/'C67'!O21*100</f>
        <v>53.648068669527895</v>
      </c>
      <c r="P41" s="115">
        <f>+P22/'C67'!P21*100</f>
        <v>37.00787401574803</v>
      </c>
      <c r="Q41" s="115"/>
      <c r="R41" s="115">
        <f>+R22/'C67'!R21*100</f>
        <v>52.32477446217905</v>
      </c>
      <c r="S41" s="115">
        <f>+S22/'C67'!S21*100</f>
        <v>62.407132243684991</v>
      </c>
      <c r="T41" s="115">
        <f>+T22/'C67'!T21*100</f>
        <v>43.489583333333329</v>
      </c>
      <c r="U41" s="115"/>
      <c r="V41" s="115">
        <f>+V22/'C67'!V21*100</f>
        <v>30.903010033444815</v>
      </c>
      <c r="W41" s="115">
        <f>+W22/'C67'!W21*100</f>
        <v>36</v>
      </c>
      <c r="X41" s="115">
        <f>+X22/'C67'!X21*100</f>
        <v>26.415094339622641</v>
      </c>
      <c r="Y41" s="115"/>
      <c r="Z41" s="115">
        <v>0</v>
      </c>
      <c r="AA41" s="115">
        <v>0</v>
      </c>
      <c r="AB41" s="115">
        <v>0</v>
      </c>
    </row>
    <row r="42" spans="1:28" ht="15" customHeight="1" x14ac:dyDescent="0.25">
      <c r="A42" s="53" t="s">
        <v>41</v>
      </c>
      <c r="B42" s="116">
        <f>+B23/'C67'!B22*100</f>
        <v>46.263208453410179</v>
      </c>
      <c r="C42" s="116">
        <f>+C23/'C67'!C22*100</f>
        <v>53.754125412541256</v>
      </c>
      <c r="D42" s="116">
        <f>+D23/'C67'!D22*100</f>
        <v>39.733908665947496</v>
      </c>
      <c r="E42" s="114"/>
      <c r="F42" s="116">
        <f>+F23/'C67'!F22*100</f>
        <v>56.052141527001865</v>
      </c>
      <c r="G42" s="116">
        <f>+G23/'C67'!G22*100</f>
        <v>61.181434599156113</v>
      </c>
      <c r="H42" s="116">
        <f>+H23/'C67'!H22*100</f>
        <v>52</v>
      </c>
      <c r="I42" s="114"/>
      <c r="J42" s="116">
        <f>+J23/'C67'!J22*100</f>
        <v>59.762532981530349</v>
      </c>
      <c r="K42" s="116">
        <f>+K23/'C67'!K22*100</f>
        <v>67.81609195402298</v>
      </c>
      <c r="L42" s="116">
        <f>+L23/'C67'!L22*100</f>
        <v>52.926829268292686</v>
      </c>
      <c r="M42" s="114"/>
      <c r="N42" s="116">
        <f>+N23/'C67'!N22*100</f>
        <v>44.969199178644764</v>
      </c>
      <c r="O42" s="116">
        <f>+O23/'C67'!O22*100</f>
        <v>53.648068669527895</v>
      </c>
      <c r="P42" s="116">
        <f>+P23/'C67'!P22*100</f>
        <v>37.00787401574803</v>
      </c>
      <c r="Q42" s="114"/>
      <c r="R42" s="116">
        <f>+R23/'C67'!R22*100</f>
        <v>52.32477446217905</v>
      </c>
      <c r="S42" s="116">
        <f>+S23/'C67'!S22*100</f>
        <v>62.407132243684991</v>
      </c>
      <c r="T42" s="116">
        <f>+T23/'C67'!T22*100</f>
        <v>43.489583333333329</v>
      </c>
      <c r="U42" s="114"/>
      <c r="V42" s="116">
        <f>+V23/'C67'!V22*100</f>
        <v>30.903010033444815</v>
      </c>
      <c r="W42" s="116">
        <f>+W23/'C67'!W22*100</f>
        <v>36</v>
      </c>
      <c r="X42" s="116">
        <f>+X23/'C67'!X22*100</f>
        <v>26.415094339622641</v>
      </c>
      <c r="Y42" s="114"/>
      <c r="Z42" s="99">
        <v>0</v>
      </c>
      <c r="AA42" s="99">
        <v>0</v>
      </c>
      <c r="AB42" s="99">
        <v>0</v>
      </c>
    </row>
    <row r="43" spans="1:28" ht="15" customHeight="1" x14ac:dyDescent="0.25">
      <c r="A43" s="53" t="s">
        <v>42</v>
      </c>
      <c r="B43" s="37">
        <v>0</v>
      </c>
      <c r="C43" s="37">
        <v>0</v>
      </c>
      <c r="D43" s="37">
        <v>0</v>
      </c>
      <c r="E43" s="37"/>
      <c r="F43" s="37">
        <v>0</v>
      </c>
      <c r="G43" s="37">
        <v>0</v>
      </c>
      <c r="H43" s="37">
        <v>0</v>
      </c>
      <c r="I43" s="37"/>
      <c r="J43" s="37">
        <v>0</v>
      </c>
      <c r="K43" s="37">
        <v>0</v>
      </c>
      <c r="L43" s="37">
        <v>0</v>
      </c>
      <c r="M43" s="37"/>
      <c r="N43" s="37">
        <v>0</v>
      </c>
      <c r="O43" s="37">
        <v>0</v>
      </c>
      <c r="P43" s="37">
        <v>0</v>
      </c>
      <c r="Q43" s="37"/>
      <c r="R43" s="99">
        <v>0</v>
      </c>
      <c r="S43" s="99">
        <v>0</v>
      </c>
      <c r="T43" s="99">
        <v>0</v>
      </c>
      <c r="U43" s="99"/>
      <c r="V43" s="99">
        <v>0</v>
      </c>
      <c r="W43" s="99">
        <v>0</v>
      </c>
      <c r="X43" s="99">
        <v>0</v>
      </c>
      <c r="Y43" s="99"/>
      <c r="Z43" s="99">
        <v>0</v>
      </c>
      <c r="AA43" s="99">
        <v>0</v>
      </c>
      <c r="AB43" s="99">
        <v>0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 t="s">
        <v>30</v>
      </c>
      <c r="G44" s="118" t="s">
        <v>30</v>
      </c>
      <c r="H44" s="118" t="s">
        <v>30</v>
      </c>
      <c r="I44" s="102"/>
      <c r="J44" s="118" t="s">
        <v>30</v>
      </c>
      <c r="K44" s="118" t="s">
        <v>30</v>
      </c>
      <c r="L44" s="118" t="s">
        <v>30</v>
      </c>
      <c r="M44" s="102"/>
      <c r="N44" s="118" t="s">
        <v>30</v>
      </c>
      <c r="O44" s="118" t="s">
        <v>30</v>
      </c>
      <c r="P44" s="118" t="s">
        <v>30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N6:P6"/>
    <mergeCell ref="R6:T6"/>
    <mergeCell ref="A47:AB47"/>
    <mergeCell ref="A45:AB45"/>
    <mergeCell ref="A46:AB46"/>
    <mergeCell ref="V6:X6"/>
    <mergeCell ref="Z6:AB6"/>
    <mergeCell ref="A8:AB8"/>
    <mergeCell ref="A27:AB27"/>
    <mergeCell ref="A6:A7"/>
    <mergeCell ref="B6:D6"/>
    <mergeCell ref="F6:H6"/>
    <mergeCell ref="J6:L6"/>
    <mergeCell ref="AC2:AD3"/>
    <mergeCell ref="A1:AB1"/>
    <mergeCell ref="A2:AB2"/>
    <mergeCell ref="A3:AB3"/>
    <mergeCell ref="A4:AB4"/>
  </mergeCells>
  <hyperlinks>
    <hyperlink ref="AD1:AD2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4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Y5" sqref="Y1:AB1048576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hidden="1" customWidth="1"/>
    <col min="26" max="28" width="7.7109375" style="48" hidden="1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383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113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36332</v>
      </c>
      <c r="C9" s="120">
        <f>+G9+K9+O9+S9+W9+AA9</f>
        <v>16207</v>
      </c>
      <c r="D9" s="120">
        <f>+H9+L9+P9+T9+X9+AB9</f>
        <v>20125</v>
      </c>
      <c r="E9" s="120"/>
      <c r="F9" s="120">
        <f>SUM(F11:F37)</f>
        <v>4503</v>
      </c>
      <c r="G9" s="120">
        <f>SUM(G11:G37)</f>
        <v>2005</v>
      </c>
      <c r="H9" s="120">
        <f>SUM(H11:H37)</f>
        <v>2498</v>
      </c>
      <c r="I9" s="120"/>
      <c r="J9" s="120">
        <f>SUM(J11:J37)</f>
        <v>5665</v>
      </c>
      <c r="K9" s="120">
        <f>SUM(K11:K37)</f>
        <v>2567</v>
      </c>
      <c r="L9" s="120">
        <f>SUM(L11:L37)</f>
        <v>3098</v>
      </c>
      <c r="M9" s="120"/>
      <c r="N9" s="120">
        <f>SUM(N11:N37)</f>
        <v>6710</v>
      </c>
      <c r="O9" s="120">
        <f>SUM(O11:O37)</f>
        <v>3085</v>
      </c>
      <c r="P9" s="120">
        <f>SUM(P11:P37)</f>
        <v>3625</v>
      </c>
      <c r="Q9" s="120"/>
      <c r="R9" s="120">
        <f>SUM(R11:R37)</f>
        <v>9816</v>
      </c>
      <c r="S9" s="120">
        <f>SUM(S11:S37)</f>
        <v>4385</v>
      </c>
      <c r="T9" s="120">
        <f>SUM(T11:T37)</f>
        <v>5431</v>
      </c>
      <c r="U9" s="120"/>
      <c r="V9" s="120">
        <f>SUM(V11:V37)</f>
        <v>9638</v>
      </c>
      <c r="W9" s="120">
        <f>SUM(W11:W37)</f>
        <v>4165</v>
      </c>
      <c r="X9" s="120">
        <f>SUM(X11:X37)</f>
        <v>5473</v>
      </c>
      <c r="Y9" s="120"/>
      <c r="Z9" s="110">
        <f>SUM(Z11:Z37)</f>
        <v>0</v>
      </c>
      <c r="AA9" s="110">
        <f>SUM(AA11:AA37)</f>
        <v>0</v>
      </c>
      <c r="AB9" s="110">
        <f>SUM(AB11:AB37)</f>
        <v>0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37">
        <v>594</v>
      </c>
      <c r="C11" s="37">
        <v>237</v>
      </c>
      <c r="D11" s="37">
        <v>357</v>
      </c>
      <c r="E11" s="37"/>
      <c r="F11" s="37">
        <v>114</v>
      </c>
      <c r="G11" s="37">
        <v>44</v>
      </c>
      <c r="H11" s="37">
        <v>70</v>
      </c>
      <c r="I11" s="37"/>
      <c r="J11" s="37">
        <v>114</v>
      </c>
      <c r="K11" s="37">
        <v>47</v>
      </c>
      <c r="L11" s="37">
        <v>67</v>
      </c>
      <c r="M11" s="37"/>
      <c r="N11" s="37">
        <v>114</v>
      </c>
      <c r="O11" s="37">
        <v>49</v>
      </c>
      <c r="P11" s="37">
        <v>65</v>
      </c>
      <c r="Q11" s="37"/>
      <c r="R11" s="37">
        <v>145</v>
      </c>
      <c r="S11" s="37">
        <v>58</v>
      </c>
      <c r="T11" s="37">
        <v>87</v>
      </c>
      <c r="U11" s="37"/>
      <c r="V11" s="37">
        <v>107</v>
      </c>
      <c r="W11" s="37">
        <v>39</v>
      </c>
      <c r="X11" s="37">
        <v>68</v>
      </c>
      <c r="Y11" s="37"/>
      <c r="Z11" s="37">
        <v>0</v>
      </c>
      <c r="AA11" s="37">
        <v>0</v>
      </c>
      <c r="AB11" s="37">
        <v>0</v>
      </c>
    </row>
    <row r="12" spans="1:32" ht="15.95" customHeight="1" x14ac:dyDescent="0.25">
      <c r="A12" s="53" t="s">
        <v>48</v>
      </c>
      <c r="B12" s="121">
        <v>1255</v>
      </c>
      <c r="C12" s="37">
        <v>546</v>
      </c>
      <c r="D12" s="37">
        <v>709</v>
      </c>
      <c r="E12" s="37"/>
      <c r="F12" s="37">
        <v>203</v>
      </c>
      <c r="G12" s="37">
        <v>94</v>
      </c>
      <c r="H12" s="37">
        <v>109</v>
      </c>
      <c r="I12" s="37"/>
      <c r="J12" s="37">
        <v>215</v>
      </c>
      <c r="K12" s="37">
        <v>87</v>
      </c>
      <c r="L12" s="37">
        <v>128</v>
      </c>
      <c r="M12" s="37"/>
      <c r="N12" s="37">
        <v>226</v>
      </c>
      <c r="O12" s="37">
        <v>104</v>
      </c>
      <c r="P12" s="37">
        <v>122</v>
      </c>
      <c r="Q12" s="37"/>
      <c r="R12" s="37">
        <v>353</v>
      </c>
      <c r="S12" s="37">
        <v>152</v>
      </c>
      <c r="T12" s="37">
        <v>201</v>
      </c>
      <c r="U12" s="37"/>
      <c r="V12" s="37">
        <v>258</v>
      </c>
      <c r="W12" s="37">
        <v>109</v>
      </c>
      <c r="X12" s="37">
        <v>149</v>
      </c>
      <c r="Y12" s="37"/>
      <c r="Z12" s="37">
        <v>0</v>
      </c>
      <c r="AA12" s="37">
        <v>0</v>
      </c>
      <c r="AB12" s="37">
        <v>0</v>
      </c>
    </row>
    <row r="13" spans="1:32" ht="15.95" customHeight="1" x14ac:dyDescent="0.25">
      <c r="A13" s="53" t="s">
        <v>49</v>
      </c>
      <c r="B13" s="37">
        <v>0</v>
      </c>
      <c r="C13" s="37">
        <v>0</v>
      </c>
      <c r="D13" s="37">
        <v>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0</v>
      </c>
      <c r="S13" s="37">
        <v>0</v>
      </c>
      <c r="T13" s="37">
        <v>0</v>
      </c>
      <c r="U13" s="37"/>
      <c r="V13" s="37">
        <v>0</v>
      </c>
      <c r="W13" s="37">
        <v>0</v>
      </c>
      <c r="X13" s="37">
        <v>0</v>
      </c>
      <c r="Y13" s="37"/>
      <c r="Z13" s="37">
        <v>0</v>
      </c>
      <c r="AA13" s="37">
        <v>0</v>
      </c>
      <c r="AB13" s="37">
        <v>0</v>
      </c>
    </row>
    <row r="14" spans="1:32" ht="15.95" customHeight="1" x14ac:dyDescent="0.25">
      <c r="A14" s="53" t="s">
        <v>50</v>
      </c>
      <c r="B14" s="37">
        <v>898</v>
      </c>
      <c r="C14" s="37">
        <v>319</v>
      </c>
      <c r="D14" s="37">
        <v>579</v>
      </c>
      <c r="E14" s="37"/>
      <c r="F14" s="37">
        <v>97</v>
      </c>
      <c r="G14" s="37">
        <v>33</v>
      </c>
      <c r="H14" s="37">
        <v>64</v>
      </c>
      <c r="I14" s="37"/>
      <c r="J14" s="37">
        <v>143</v>
      </c>
      <c r="K14" s="37">
        <v>45</v>
      </c>
      <c r="L14" s="37">
        <v>98</v>
      </c>
      <c r="M14" s="37"/>
      <c r="N14" s="37">
        <v>193</v>
      </c>
      <c r="O14" s="37">
        <v>71</v>
      </c>
      <c r="P14" s="37">
        <v>122</v>
      </c>
      <c r="Q14" s="37"/>
      <c r="R14" s="37">
        <v>214</v>
      </c>
      <c r="S14" s="37">
        <v>73</v>
      </c>
      <c r="T14" s="37">
        <v>141</v>
      </c>
      <c r="U14" s="37"/>
      <c r="V14" s="37">
        <v>251</v>
      </c>
      <c r="W14" s="37">
        <v>97</v>
      </c>
      <c r="X14" s="37">
        <v>154</v>
      </c>
      <c r="Y14" s="121"/>
      <c r="Z14" s="37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37">
        <v>716</v>
      </c>
      <c r="C15" s="37">
        <v>316</v>
      </c>
      <c r="D15" s="37">
        <v>400</v>
      </c>
      <c r="E15" s="37"/>
      <c r="F15" s="37">
        <v>81</v>
      </c>
      <c r="G15" s="37">
        <v>40</v>
      </c>
      <c r="H15" s="37">
        <v>41</v>
      </c>
      <c r="I15" s="37"/>
      <c r="J15" s="37">
        <v>124</v>
      </c>
      <c r="K15" s="37">
        <v>55</v>
      </c>
      <c r="L15" s="37">
        <v>69</v>
      </c>
      <c r="M15" s="37"/>
      <c r="N15" s="37">
        <v>158</v>
      </c>
      <c r="O15" s="37">
        <v>76</v>
      </c>
      <c r="P15" s="37">
        <v>82</v>
      </c>
      <c r="Q15" s="37"/>
      <c r="R15" s="37">
        <v>185</v>
      </c>
      <c r="S15" s="37">
        <v>73</v>
      </c>
      <c r="T15" s="37">
        <v>112</v>
      </c>
      <c r="U15" s="37"/>
      <c r="V15" s="37">
        <v>168</v>
      </c>
      <c r="W15" s="37">
        <v>72</v>
      </c>
      <c r="X15" s="37">
        <v>96</v>
      </c>
      <c r="Y15" s="37"/>
      <c r="Z15" s="37">
        <v>0</v>
      </c>
      <c r="AA15" s="37">
        <v>0</v>
      </c>
      <c r="AB15" s="37">
        <v>0</v>
      </c>
      <c r="AC15" s="71"/>
    </row>
    <row r="16" spans="1:32" ht="15.95" customHeight="1" x14ac:dyDescent="0.25">
      <c r="A16" s="53" t="s">
        <v>52</v>
      </c>
      <c r="B16" s="121">
        <v>3241</v>
      </c>
      <c r="C16" s="121">
        <v>1554</v>
      </c>
      <c r="D16" s="121">
        <v>1687</v>
      </c>
      <c r="E16" s="121"/>
      <c r="F16" s="37">
        <v>354</v>
      </c>
      <c r="G16" s="37">
        <v>162</v>
      </c>
      <c r="H16" s="37">
        <v>192</v>
      </c>
      <c r="I16" s="37"/>
      <c r="J16" s="37">
        <v>487</v>
      </c>
      <c r="K16" s="37">
        <v>256</v>
      </c>
      <c r="L16" s="37">
        <v>231</v>
      </c>
      <c r="M16" s="37"/>
      <c r="N16" s="37">
        <v>571</v>
      </c>
      <c r="O16" s="37">
        <v>278</v>
      </c>
      <c r="P16" s="37">
        <v>293</v>
      </c>
      <c r="Q16" s="37"/>
      <c r="R16" s="37">
        <v>900</v>
      </c>
      <c r="S16" s="37">
        <v>415</v>
      </c>
      <c r="T16" s="37">
        <v>485</v>
      </c>
      <c r="U16" s="37"/>
      <c r="V16" s="37">
        <v>929</v>
      </c>
      <c r="W16" s="37">
        <v>443</v>
      </c>
      <c r="X16" s="37">
        <v>486</v>
      </c>
      <c r="Y16" s="37"/>
      <c r="Z16" s="37">
        <v>0</v>
      </c>
      <c r="AA16" s="37">
        <v>0</v>
      </c>
      <c r="AB16" s="37">
        <v>0</v>
      </c>
      <c r="AC16" s="71"/>
    </row>
    <row r="17" spans="1:28" ht="15.95" customHeight="1" x14ac:dyDescent="0.25">
      <c r="A17" s="53" t="s">
        <v>53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121">
        <v>2910</v>
      </c>
      <c r="C18" s="121">
        <v>1249</v>
      </c>
      <c r="D18" s="121">
        <v>1661</v>
      </c>
      <c r="E18" s="121"/>
      <c r="F18" s="37">
        <v>489</v>
      </c>
      <c r="G18" s="37">
        <v>206</v>
      </c>
      <c r="H18" s="37">
        <v>283</v>
      </c>
      <c r="I18" s="37"/>
      <c r="J18" s="37">
        <v>559</v>
      </c>
      <c r="K18" s="37">
        <v>261</v>
      </c>
      <c r="L18" s="37">
        <v>298</v>
      </c>
      <c r="M18" s="37"/>
      <c r="N18" s="37">
        <v>572</v>
      </c>
      <c r="O18" s="37">
        <v>245</v>
      </c>
      <c r="P18" s="37">
        <v>327</v>
      </c>
      <c r="Q18" s="37"/>
      <c r="R18" s="37">
        <v>726</v>
      </c>
      <c r="S18" s="37">
        <v>303</v>
      </c>
      <c r="T18" s="37">
        <v>423</v>
      </c>
      <c r="U18" s="37"/>
      <c r="V18" s="37">
        <v>564</v>
      </c>
      <c r="W18" s="37">
        <v>234</v>
      </c>
      <c r="X18" s="37">
        <v>330</v>
      </c>
      <c r="Y18" s="121"/>
      <c r="Z18" s="37">
        <v>0</v>
      </c>
      <c r="AA18" s="37">
        <v>0</v>
      </c>
      <c r="AB18" s="37">
        <v>0</v>
      </c>
    </row>
    <row r="19" spans="1:28" ht="15.95" customHeight="1" x14ac:dyDescent="0.25">
      <c r="A19" s="53" t="s">
        <v>55</v>
      </c>
      <c r="B19" s="121">
        <v>2482</v>
      </c>
      <c r="C19" s="121">
        <v>1120</v>
      </c>
      <c r="D19" s="121">
        <v>1362</v>
      </c>
      <c r="E19" s="121"/>
      <c r="F19" s="37">
        <v>250</v>
      </c>
      <c r="G19" s="37">
        <v>111</v>
      </c>
      <c r="H19" s="37">
        <v>139</v>
      </c>
      <c r="I19" s="37"/>
      <c r="J19" s="37">
        <v>365</v>
      </c>
      <c r="K19" s="37">
        <v>160</v>
      </c>
      <c r="L19" s="37">
        <v>205</v>
      </c>
      <c r="M19" s="37"/>
      <c r="N19" s="37">
        <v>529</v>
      </c>
      <c r="O19" s="37">
        <v>259</v>
      </c>
      <c r="P19" s="37">
        <v>270</v>
      </c>
      <c r="Q19" s="37"/>
      <c r="R19" s="37">
        <v>648</v>
      </c>
      <c r="S19" s="37">
        <v>295</v>
      </c>
      <c r="T19" s="37">
        <v>353</v>
      </c>
      <c r="U19" s="37"/>
      <c r="V19" s="37">
        <v>690</v>
      </c>
      <c r="W19" s="37">
        <v>295</v>
      </c>
      <c r="X19" s="37">
        <v>395</v>
      </c>
      <c r="Y19" s="121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37">
        <v>0</v>
      </c>
      <c r="C20" s="37">
        <v>0</v>
      </c>
      <c r="D20" s="37">
        <v>0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0</v>
      </c>
      <c r="S20" s="37">
        <v>0</v>
      </c>
      <c r="T20" s="37">
        <v>0</v>
      </c>
      <c r="U20" s="37"/>
      <c r="V20" s="37">
        <v>0</v>
      </c>
      <c r="W20" s="37">
        <v>0</v>
      </c>
      <c r="X20" s="37">
        <v>0</v>
      </c>
      <c r="Y20" s="37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37">
        <v>0</v>
      </c>
      <c r="C21" s="37">
        <v>0</v>
      </c>
      <c r="D21" s="37">
        <v>0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0</v>
      </c>
      <c r="S21" s="37">
        <v>0</v>
      </c>
      <c r="T21" s="37">
        <v>0</v>
      </c>
      <c r="U21" s="37"/>
      <c r="V21" s="37">
        <v>0</v>
      </c>
      <c r="W21" s="37">
        <v>0</v>
      </c>
      <c r="X21" s="37">
        <v>0</v>
      </c>
      <c r="Y21" s="37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121">
        <v>4290</v>
      </c>
      <c r="C22" s="121">
        <v>1856</v>
      </c>
      <c r="D22" s="121">
        <v>2434</v>
      </c>
      <c r="E22" s="121"/>
      <c r="F22" s="37">
        <v>694</v>
      </c>
      <c r="G22" s="37">
        <v>328</v>
      </c>
      <c r="H22" s="37">
        <v>366</v>
      </c>
      <c r="I22" s="37"/>
      <c r="J22" s="37">
        <v>758</v>
      </c>
      <c r="K22" s="37">
        <v>335</v>
      </c>
      <c r="L22" s="37">
        <v>423</v>
      </c>
      <c r="M22" s="37"/>
      <c r="N22" s="37">
        <v>881</v>
      </c>
      <c r="O22" s="37">
        <v>380</v>
      </c>
      <c r="P22" s="37">
        <v>501</v>
      </c>
      <c r="Q22" s="37"/>
      <c r="R22" s="37">
        <v>1023</v>
      </c>
      <c r="S22" s="37">
        <v>431</v>
      </c>
      <c r="T22" s="37">
        <v>592</v>
      </c>
      <c r="U22" s="37"/>
      <c r="V22" s="37">
        <v>934</v>
      </c>
      <c r="W22" s="37">
        <v>382</v>
      </c>
      <c r="X22" s="37">
        <v>552</v>
      </c>
      <c r="Y22" s="121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121">
        <v>733</v>
      </c>
      <c r="C23" s="37">
        <v>340</v>
      </c>
      <c r="D23" s="37">
        <v>393</v>
      </c>
      <c r="E23" s="121"/>
      <c r="F23" s="37">
        <v>69</v>
      </c>
      <c r="G23" s="37">
        <v>26</v>
      </c>
      <c r="H23" s="37">
        <v>43</v>
      </c>
      <c r="I23" s="37"/>
      <c r="J23" s="37">
        <v>98</v>
      </c>
      <c r="K23" s="37">
        <v>47</v>
      </c>
      <c r="L23" s="37">
        <v>51</v>
      </c>
      <c r="M23" s="37"/>
      <c r="N23" s="37">
        <v>144</v>
      </c>
      <c r="O23" s="37">
        <v>73</v>
      </c>
      <c r="P23" s="37">
        <v>71</v>
      </c>
      <c r="Q23" s="37"/>
      <c r="R23" s="37">
        <v>191</v>
      </c>
      <c r="S23" s="37">
        <v>93</v>
      </c>
      <c r="T23" s="37">
        <v>98</v>
      </c>
      <c r="U23" s="37"/>
      <c r="V23" s="37">
        <v>231</v>
      </c>
      <c r="W23" s="37">
        <v>101</v>
      </c>
      <c r="X23" s="37">
        <v>130</v>
      </c>
      <c r="Y23" s="121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121">
        <v>2076</v>
      </c>
      <c r="C24" s="37">
        <v>860</v>
      </c>
      <c r="D24" s="37">
        <v>1216</v>
      </c>
      <c r="E24" s="121"/>
      <c r="F24" s="37">
        <v>272</v>
      </c>
      <c r="G24" s="37">
        <v>108</v>
      </c>
      <c r="H24" s="37">
        <v>164</v>
      </c>
      <c r="I24" s="37"/>
      <c r="J24" s="37">
        <v>401</v>
      </c>
      <c r="K24" s="37">
        <v>161</v>
      </c>
      <c r="L24" s="37">
        <v>240</v>
      </c>
      <c r="M24" s="37"/>
      <c r="N24" s="37">
        <v>458</v>
      </c>
      <c r="O24" s="37">
        <v>200</v>
      </c>
      <c r="P24" s="37">
        <v>258</v>
      </c>
      <c r="Q24" s="37"/>
      <c r="R24" s="37">
        <v>490</v>
      </c>
      <c r="S24" s="37">
        <v>206</v>
      </c>
      <c r="T24" s="37">
        <v>284</v>
      </c>
      <c r="U24" s="37"/>
      <c r="V24" s="37">
        <v>455</v>
      </c>
      <c r="W24" s="37">
        <v>185</v>
      </c>
      <c r="X24" s="37">
        <v>270</v>
      </c>
      <c r="Y24" s="121"/>
      <c r="Z24" s="37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121">
        <v>1789</v>
      </c>
      <c r="C25" s="37">
        <v>814</v>
      </c>
      <c r="D25" s="37">
        <v>975</v>
      </c>
      <c r="E25" s="121"/>
      <c r="F25" s="37">
        <v>213</v>
      </c>
      <c r="G25" s="37">
        <v>90</v>
      </c>
      <c r="H25" s="37">
        <v>123</v>
      </c>
      <c r="I25" s="37"/>
      <c r="J25" s="37">
        <v>245</v>
      </c>
      <c r="K25" s="37">
        <v>110</v>
      </c>
      <c r="L25" s="37">
        <v>135</v>
      </c>
      <c r="M25" s="37"/>
      <c r="N25" s="37">
        <v>330</v>
      </c>
      <c r="O25" s="37">
        <v>162</v>
      </c>
      <c r="P25" s="37">
        <v>168</v>
      </c>
      <c r="Q25" s="37"/>
      <c r="R25" s="37">
        <v>496</v>
      </c>
      <c r="S25" s="37">
        <v>217</v>
      </c>
      <c r="T25" s="37">
        <v>279</v>
      </c>
      <c r="U25" s="37"/>
      <c r="V25" s="37">
        <v>505</v>
      </c>
      <c r="W25" s="37">
        <v>235</v>
      </c>
      <c r="X25" s="37">
        <v>270</v>
      </c>
      <c r="Y25" s="121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121">
        <v>1842</v>
      </c>
      <c r="C26" s="37">
        <v>722</v>
      </c>
      <c r="D26" s="37">
        <v>1120</v>
      </c>
      <c r="E26" s="121"/>
      <c r="F26" s="37">
        <v>252</v>
      </c>
      <c r="G26" s="37">
        <v>114</v>
      </c>
      <c r="H26" s="37">
        <v>138</v>
      </c>
      <c r="I26" s="37"/>
      <c r="J26" s="37">
        <v>310</v>
      </c>
      <c r="K26" s="37">
        <v>123</v>
      </c>
      <c r="L26" s="37">
        <v>187</v>
      </c>
      <c r="M26" s="37"/>
      <c r="N26" s="37">
        <v>334</v>
      </c>
      <c r="O26" s="37">
        <v>127</v>
      </c>
      <c r="P26" s="37">
        <v>207</v>
      </c>
      <c r="Q26" s="37"/>
      <c r="R26" s="37">
        <v>492</v>
      </c>
      <c r="S26" s="37">
        <v>200</v>
      </c>
      <c r="T26" s="37">
        <v>292</v>
      </c>
      <c r="U26" s="37"/>
      <c r="V26" s="37">
        <v>454</v>
      </c>
      <c r="W26" s="37">
        <v>158</v>
      </c>
      <c r="X26" s="37">
        <v>296</v>
      </c>
      <c r="Y26" s="121"/>
      <c r="Z26" s="37">
        <v>0</v>
      </c>
      <c r="AA26" s="37">
        <v>0</v>
      </c>
      <c r="AB26" s="37">
        <v>0</v>
      </c>
    </row>
    <row r="27" spans="1:28" ht="15.95" customHeight="1" x14ac:dyDescent="0.25">
      <c r="A27" s="53" t="s">
        <v>63</v>
      </c>
      <c r="B27" s="37">
        <v>244</v>
      </c>
      <c r="C27" s="37">
        <v>132</v>
      </c>
      <c r="D27" s="37">
        <v>112</v>
      </c>
      <c r="E27" s="37"/>
      <c r="F27" s="37">
        <v>16</v>
      </c>
      <c r="G27" s="37">
        <v>8</v>
      </c>
      <c r="H27" s="37">
        <v>8</v>
      </c>
      <c r="I27" s="37"/>
      <c r="J27" s="37">
        <v>34</v>
      </c>
      <c r="K27" s="37">
        <v>19</v>
      </c>
      <c r="L27" s="37">
        <v>15</v>
      </c>
      <c r="M27" s="37"/>
      <c r="N27" s="37">
        <v>32</v>
      </c>
      <c r="O27" s="37">
        <v>21</v>
      </c>
      <c r="P27" s="37">
        <v>11</v>
      </c>
      <c r="Q27" s="37"/>
      <c r="R27" s="37">
        <v>63</v>
      </c>
      <c r="S27" s="37">
        <v>30</v>
      </c>
      <c r="T27" s="37">
        <v>33</v>
      </c>
      <c r="U27" s="37"/>
      <c r="V27" s="37">
        <v>99</v>
      </c>
      <c r="W27" s="37">
        <v>54</v>
      </c>
      <c r="X27" s="37">
        <v>45</v>
      </c>
      <c r="Y27" s="37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37">
        <v>169</v>
      </c>
      <c r="C28" s="37">
        <v>56</v>
      </c>
      <c r="D28" s="37">
        <v>113</v>
      </c>
      <c r="E28" s="37"/>
      <c r="F28" s="37">
        <v>12</v>
      </c>
      <c r="G28" s="37">
        <v>6</v>
      </c>
      <c r="H28" s="37">
        <v>6</v>
      </c>
      <c r="I28" s="37"/>
      <c r="J28" s="37">
        <v>21</v>
      </c>
      <c r="K28" s="37">
        <v>5</v>
      </c>
      <c r="L28" s="37">
        <v>16</v>
      </c>
      <c r="M28" s="37"/>
      <c r="N28" s="37">
        <v>34</v>
      </c>
      <c r="O28" s="37">
        <v>14</v>
      </c>
      <c r="P28" s="37">
        <v>20</v>
      </c>
      <c r="Q28" s="37"/>
      <c r="R28" s="37">
        <v>43</v>
      </c>
      <c r="S28" s="37">
        <v>7</v>
      </c>
      <c r="T28" s="37">
        <v>36</v>
      </c>
      <c r="U28" s="37"/>
      <c r="V28" s="37">
        <v>59</v>
      </c>
      <c r="W28" s="37">
        <v>24</v>
      </c>
      <c r="X28" s="37">
        <v>35</v>
      </c>
      <c r="Y28" s="37"/>
      <c r="Z28" s="37">
        <v>0</v>
      </c>
      <c r="AA28" s="37">
        <v>0</v>
      </c>
      <c r="AB28" s="37">
        <v>0</v>
      </c>
    </row>
    <row r="29" spans="1:28" ht="15.95" customHeight="1" x14ac:dyDescent="0.25">
      <c r="A29" s="53" t="s">
        <v>65</v>
      </c>
      <c r="B29" s="37">
        <v>831</v>
      </c>
      <c r="C29" s="37">
        <v>411</v>
      </c>
      <c r="D29" s="37">
        <v>420</v>
      </c>
      <c r="E29" s="37"/>
      <c r="F29" s="37">
        <v>78</v>
      </c>
      <c r="G29" s="37">
        <v>46</v>
      </c>
      <c r="H29" s="37">
        <v>32</v>
      </c>
      <c r="I29" s="37"/>
      <c r="J29" s="37">
        <v>91</v>
      </c>
      <c r="K29" s="37">
        <v>54</v>
      </c>
      <c r="L29" s="37">
        <v>37</v>
      </c>
      <c r="M29" s="37"/>
      <c r="N29" s="37">
        <v>114</v>
      </c>
      <c r="O29" s="37">
        <v>68</v>
      </c>
      <c r="P29" s="37">
        <v>46</v>
      </c>
      <c r="Q29" s="37"/>
      <c r="R29" s="37">
        <v>257</v>
      </c>
      <c r="S29" s="37">
        <v>119</v>
      </c>
      <c r="T29" s="37">
        <v>138</v>
      </c>
      <c r="U29" s="37"/>
      <c r="V29" s="37">
        <v>291</v>
      </c>
      <c r="W29" s="37">
        <v>124</v>
      </c>
      <c r="X29" s="37">
        <v>167</v>
      </c>
      <c r="Y29" s="37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37">
        <v>574</v>
      </c>
      <c r="C30" s="37">
        <v>251</v>
      </c>
      <c r="D30" s="37">
        <v>323</v>
      </c>
      <c r="E30" s="37"/>
      <c r="F30" s="37">
        <v>41</v>
      </c>
      <c r="G30" s="37">
        <v>15</v>
      </c>
      <c r="H30" s="37">
        <v>26</v>
      </c>
      <c r="I30" s="37"/>
      <c r="J30" s="37">
        <v>67</v>
      </c>
      <c r="K30" s="37">
        <v>33</v>
      </c>
      <c r="L30" s="37">
        <v>34</v>
      </c>
      <c r="M30" s="37"/>
      <c r="N30" s="37">
        <v>114</v>
      </c>
      <c r="O30" s="37">
        <v>47</v>
      </c>
      <c r="P30" s="37">
        <v>67</v>
      </c>
      <c r="Q30" s="37"/>
      <c r="R30" s="37">
        <v>149</v>
      </c>
      <c r="S30" s="37">
        <v>71</v>
      </c>
      <c r="T30" s="37">
        <v>78</v>
      </c>
      <c r="U30" s="37"/>
      <c r="V30" s="37">
        <v>203</v>
      </c>
      <c r="W30" s="37">
        <v>85</v>
      </c>
      <c r="X30" s="37">
        <v>118</v>
      </c>
      <c r="Y30" s="121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121">
        <v>3037</v>
      </c>
      <c r="C31" s="121">
        <v>1518</v>
      </c>
      <c r="D31" s="121">
        <v>1519</v>
      </c>
      <c r="E31" s="121"/>
      <c r="F31" s="37">
        <v>304</v>
      </c>
      <c r="G31" s="37">
        <v>152</v>
      </c>
      <c r="H31" s="37">
        <v>152</v>
      </c>
      <c r="I31" s="37"/>
      <c r="J31" s="37">
        <v>465</v>
      </c>
      <c r="K31" s="37">
        <v>238</v>
      </c>
      <c r="L31" s="37">
        <v>227</v>
      </c>
      <c r="M31" s="37"/>
      <c r="N31" s="37">
        <v>517</v>
      </c>
      <c r="O31" s="37">
        <v>264</v>
      </c>
      <c r="P31" s="37">
        <v>253</v>
      </c>
      <c r="Q31" s="37"/>
      <c r="R31" s="37">
        <v>838</v>
      </c>
      <c r="S31" s="37">
        <v>430</v>
      </c>
      <c r="T31" s="37">
        <v>408</v>
      </c>
      <c r="U31" s="37"/>
      <c r="V31" s="37">
        <v>913</v>
      </c>
      <c r="W31" s="37">
        <v>434</v>
      </c>
      <c r="X31" s="37">
        <v>479</v>
      </c>
      <c r="Y31" s="121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121">
        <v>2116</v>
      </c>
      <c r="C32" s="37">
        <v>865</v>
      </c>
      <c r="D32" s="37">
        <v>1251</v>
      </c>
      <c r="E32" s="121"/>
      <c r="F32" s="37">
        <v>275</v>
      </c>
      <c r="G32" s="37">
        <v>109</v>
      </c>
      <c r="H32" s="37">
        <v>166</v>
      </c>
      <c r="I32" s="37"/>
      <c r="J32" s="37">
        <v>344</v>
      </c>
      <c r="K32" s="37">
        <v>144</v>
      </c>
      <c r="L32" s="37">
        <v>200</v>
      </c>
      <c r="M32" s="37"/>
      <c r="N32" s="37">
        <v>353</v>
      </c>
      <c r="O32" s="37">
        <v>141</v>
      </c>
      <c r="P32" s="37">
        <v>212</v>
      </c>
      <c r="Q32" s="37"/>
      <c r="R32" s="37">
        <v>544</v>
      </c>
      <c r="S32" s="37">
        <v>223</v>
      </c>
      <c r="T32" s="37">
        <v>321</v>
      </c>
      <c r="U32" s="37"/>
      <c r="V32" s="37">
        <v>600</v>
      </c>
      <c r="W32" s="37">
        <v>248</v>
      </c>
      <c r="X32" s="37">
        <v>352</v>
      </c>
      <c r="Y32" s="121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121">
        <v>1515</v>
      </c>
      <c r="C33" s="37">
        <v>740</v>
      </c>
      <c r="D33" s="37">
        <v>775</v>
      </c>
      <c r="E33" s="121"/>
      <c r="F33" s="37">
        <v>154</v>
      </c>
      <c r="G33" s="37">
        <v>72</v>
      </c>
      <c r="H33" s="37">
        <v>82</v>
      </c>
      <c r="I33" s="37"/>
      <c r="J33" s="37">
        <v>222</v>
      </c>
      <c r="K33" s="37">
        <v>110</v>
      </c>
      <c r="L33" s="37">
        <v>112</v>
      </c>
      <c r="M33" s="37"/>
      <c r="N33" s="37">
        <v>244</v>
      </c>
      <c r="O33" s="37">
        <v>128</v>
      </c>
      <c r="P33" s="37">
        <v>116</v>
      </c>
      <c r="Q33" s="37"/>
      <c r="R33" s="37">
        <v>466</v>
      </c>
      <c r="S33" s="37">
        <v>241</v>
      </c>
      <c r="T33" s="37">
        <v>225</v>
      </c>
      <c r="U33" s="37"/>
      <c r="V33" s="37">
        <v>429</v>
      </c>
      <c r="W33" s="37">
        <v>189</v>
      </c>
      <c r="X33" s="37">
        <v>240</v>
      </c>
      <c r="Y33" s="121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0</v>
      </c>
      <c r="C34" s="37">
        <v>0</v>
      </c>
      <c r="D34" s="37">
        <v>0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0</v>
      </c>
      <c r="S34" s="37">
        <v>0</v>
      </c>
      <c r="T34" s="37">
        <v>0</v>
      </c>
      <c r="U34" s="37"/>
      <c r="V34" s="37">
        <v>0</v>
      </c>
      <c r="W34" s="37">
        <v>0</v>
      </c>
      <c r="X34" s="37">
        <v>0</v>
      </c>
      <c r="Y34" s="37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121">
        <v>2642</v>
      </c>
      <c r="C35" s="37">
        <v>1182</v>
      </c>
      <c r="D35" s="37">
        <v>1460</v>
      </c>
      <c r="E35" s="121"/>
      <c r="F35" s="37">
        <v>290</v>
      </c>
      <c r="G35" s="37">
        <v>126</v>
      </c>
      <c r="H35" s="37">
        <v>164</v>
      </c>
      <c r="I35" s="37"/>
      <c r="J35" s="37">
        <v>334</v>
      </c>
      <c r="K35" s="37">
        <v>148</v>
      </c>
      <c r="L35" s="37">
        <v>186</v>
      </c>
      <c r="M35" s="37"/>
      <c r="N35" s="37">
        <v>464</v>
      </c>
      <c r="O35" s="37">
        <v>215</v>
      </c>
      <c r="P35" s="37">
        <v>249</v>
      </c>
      <c r="Q35" s="37"/>
      <c r="R35" s="37">
        <v>792</v>
      </c>
      <c r="S35" s="37">
        <v>360</v>
      </c>
      <c r="T35" s="37">
        <v>432</v>
      </c>
      <c r="U35" s="37"/>
      <c r="V35" s="37">
        <v>762</v>
      </c>
      <c r="W35" s="37">
        <v>333</v>
      </c>
      <c r="X35" s="37">
        <v>429</v>
      </c>
      <c r="Y35" s="121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121">
        <v>2178</v>
      </c>
      <c r="C36" s="121">
        <v>1011</v>
      </c>
      <c r="D36" s="121">
        <v>1167</v>
      </c>
      <c r="E36" s="121"/>
      <c r="F36" s="37">
        <v>235</v>
      </c>
      <c r="G36" s="37">
        <v>110</v>
      </c>
      <c r="H36" s="37">
        <v>125</v>
      </c>
      <c r="I36" s="37"/>
      <c r="J36" s="37">
        <v>237</v>
      </c>
      <c r="K36" s="37">
        <v>114</v>
      </c>
      <c r="L36" s="37">
        <v>123</v>
      </c>
      <c r="M36" s="37"/>
      <c r="N36" s="37">
        <v>293</v>
      </c>
      <c r="O36" s="37">
        <v>143</v>
      </c>
      <c r="P36" s="37">
        <v>150</v>
      </c>
      <c r="Q36" s="37"/>
      <c r="R36" s="37">
        <v>737</v>
      </c>
      <c r="S36" s="37">
        <v>353</v>
      </c>
      <c r="T36" s="37">
        <v>384</v>
      </c>
      <c r="U36" s="37"/>
      <c r="V36" s="37">
        <v>676</v>
      </c>
      <c r="W36" s="37">
        <v>291</v>
      </c>
      <c r="X36" s="37">
        <v>385</v>
      </c>
      <c r="Y36" s="121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121">
        <v>200</v>
      </c>
      <c r="C37" s="37">
        <v>108</v>
      </c>
      <c r="D37" s="37">
        <v>92</v>
      </c>
      <c r="E37" s="37"/>
      <c r="F37" s="37">
        <v>10</v>
      </c>
      <c r="G37" s="37">
        <v>5</v>
      </c>
      <c r="H37" s="37">
        <v>5</v>
      </c>
      <c r="I37" s="37"/>
      <c r="J37" s="37">
        <v>31</v>
      </c>
      <c r="K37" s="37">
        <v>15</v>
      </c>
      <c r="L37" s="37">
        <v>16</v>
      </c>
      <c r="M37" s="37"/>
      <c r="N37" s="37">
        <v>35</v>
      </c>
      <c r="O37" s="37">
        <v>20</v>
      </c>
      <c r="P37" s="37">
        <v>15</v>
      </c>
      <c r="Q37" s="37"/>
      <c r="R37" s="37">
        <v>64</v>
      </c>
      <c r="S37" s="37">
        <v>35</v>
      </c>
      <c r="T37" s="37">
        <v>29</v>
      </c>
      <c r="U37" s="37"/>
      <c r="V37" s="37">
        <v>60</v>
      </c>
      <c r="W37" s="37">
        <v>33</v>
      </c>
      <c r="X37" s="37">
        <v>27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C2:AD3"/>
    <mergeCell ref="A4:AB4"/>
    <mergeCell ref="A7:A8"/>
    <mergeCell ref="B7:D7"/>
    <mergeCell ref="F7:H7"/>
    <mergeCell ref="J7:L7"/>
    <mergeCell ref="N7:P7"/>
    <mergeCell ref="R7:T7"/>
    <mergeCell ref="V7:X7"/>
    <mergeCell ref="Z7:AB7"/>
    <mergeCell ref="A5:AB5"/>
    <mergeCell ref="A1:AB1"/>
    <mergeCell ref="A2:AB2"/>
    <mergeCell ref="A3:AB3"/>
    <mergeCell ref="A38:AB38"/>
    <mergeCell ref="A39:AB39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6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75" workbookViewId="0">
      <selection activeCell="Y5" sqref="Y1:AB1048576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hidden="1" customWidth="1"/>
    <col min="26" max="28" width="7.7109375" style="48" hidden="1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384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115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22250</v>
      </c>
      <c r="C9" s="120">
        <f>+G9+K9+O9+S9+W9+AA9</f>
        <v>8844</v>
      </c>
      <c r="D9" s="120">
        <f>+H9+L9+P9+T9+X9+AB9</f>
        <v>13406</v>
      </c>
      <c r="E9" s="120"/>
      <c r="F9" s="120">
        <f>SUM(F11:F37)</f>
        <v>2475</v>
      </c>
      <c r="G9" s="120">
        <f>SUM(G11:G37)</f>
        <v>948</v>
      </c>
      <c r="H9" s="120">
        <f>SUM(H11:H37)</f>
        <v>1527</v>
      </c>
      <c r="I9" s="120"/>
      <c r="J9" s="120">
        <f>SUM(J11:J37)</f>
        <v>3001</v>
      </c>
      <c r="K9" s="120">
        <f>SUM(K11:K37)</f>
        <v>1173</v>
      </c>
      <c r="L9" s="120">
        <f>SUM(L11:L37)</f>
        <v>1828</v>
      </c>
      <c r="M9" s="120"/>
      <c r="N9" s="120">
        <f>SUM(N11:N37)</f>
        <v>4317</v>
      </c>
      <c r="O9" s="120">
        <f>SUM(O11:O37)</f>
        <v>1789</v>
      </c>
      <c r="P9" s="120">
        <f>SUM(P11:P37)</f>
        <v>2528</v>
      </c>
      <c r="Q9" s="120"/>
      <c r="R9" s="120">
        <f>SUM(R11:R37)</f>
        <v>5237</v>
      </c>
      <c r="S9" s="120">
        <f>SUM(S11:S37)</f>
        <v>2110</v>
      </c>
      <c r="T9" s="120">
        <f>SUM(T11:T37)</f>
        <v>3127</v>
      </c>
      <c r="U9" s="120"/>
      <c r="V9" s="120">
        <f>SUM(V11:V37)</f>
        <v>7220</v>
      </c>
      <c r="W9" s="120">
        <f>SUM(W11:W37)</f>
        <v>2824</v>
      </c>
      <c r="X9" s="120">
        <f>SUM(X11:X37)</f>
        <v>4396</v>
      </c>
      <c r="Y9" s="120"/>
      <c r="Z9" s="110">
        <f>SUM(Z11:Z37)</f>
        <v>0</v>
      </c>
      <c r="AA9" s="110">
        <f>SUM(AA11:AA37)</f>
        <v>0</v>
      </c>
      <c r="AB9" s="110">
        <f>SUM(AB11:AB37)</f>
        <v>0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37">
        <v>263</v>
      </c>
      <c r="C11" s="37">
        <v>75</v>
      </c>
      <c r="D11" s="37">
        <v>188</v>
      </c>
      <c r="E11" s="37"/>
      <c r="F11" s="37">
        <v>20</v>
      </c>
      <c r="G11" s="37">
        <v>5</v>
      </c>
      <c r="H11" s="37">
        <v>15</v>
      </c>
      <c r="I11" s="37"/>
      <c r="J11" s="37">
        <v>39</v>
      </c>
      <c r="K11" s="37">
        <v>10</v>
      </c>
      <c r="L11" s="37">
        <v>29</v>
      </c>
      <c r="M11" s="37"/>
      <c r="N11" s="37">
        <v>74</v>
      </c>
      <c r="O11" s="37">
        <v>26</v>
      </c>
      <c r="P11" s="37">
        <v>48</v>
      </c>
      <c r="Q11" s="37"/>
      <c r="R11" s="37">
        <v>60</v>
      </c>
      <c r="S11" s="37">
        <v>15</v>
      </c>
      <c r="T11" s="37">
        <v>45</v>
      </c>
      <c r="U11" s="37"/>
      <c r="V11" s="37">
        <v>70</v>
      </c>
      <c r="W11" s="37">
        <v>19</v>
      </c>
      <c r="X11" s="37">
        <v>51</v>
      </c>
      <c r="Y11" s="37"/>
      <c r="Z11" s="37">
        <v>0</v>
      </c>
      <c r="AA11" s="37">
        <v>0</v>
      </c>
      <c r="AB11" s="37">
        <v>0</v>
      </c>
    </row>
    <row r="12" spans="1:32" ht="15.95" customHeight="1" x14ac:dyDescent="0.25">
      <c r="A12" s="53" t="s">
        <v>48</v>
      </c>
      <c r="B12" s="37">
        <v>692</v>
      </c>
      <c r="C12" s="37">
        <v>269</v>
      </c>
      <c r="D12" s="37">
        <v>423</v>
      </c>
      <c r="E12" s="37"/>
      <c r="F12" s="37">
        <v>86</v>
      </c>
      <c r="G12" s="37">
        <v>33</v>
      </c>
      <c r="H12" s="37">
        <v>53</v>
      </c>
      <c r="I12" s="37"/>
      <c r="J12" s="37">
        <v>102</v>
      </c>
      <c r="K12" s="37">
        <v>35</v>
      </c>
      <c r="L12" s="37">
        <v>67</v>
      </c>
      <c r="M12" s="37"/>
      <c r="N12" s="37">
        <v>159</v>
      </c>
      <c r="O12" s="37">
        <v>63</v>
      </c>
      <c r="P12" s="37">
        <v>96</v>
      </c>
      <c r="Q12" s="37"/>
      <c r="R12" s="37">
        <v>114</v>
      </c>
      <c r="S12" s="37">
        <v>48</v>
      </c>
      <c r="T12" s="37">
        <v>66</v>
      </c>
      <c r="U12" s="37"/>
      <c r="V12" s="37">
        <v>231</v>
      </c>
      <c r="W12" s="37">
        <v>90</v>
      </c>
      <c r="X12" s="37">
        <v>141</v>
      </c>
      <c r="Y12" s="37"/>
      <c r="Z12" s="37">
        <v>0</v>
      </c>
      <c r="AA12" s="37">
        <v>0</v>
      </c>
      <c r="AB12" s="37">
        <v>0</v>
      </c>
    </row>
    <row r="13" spans="1:32" ht="15.95" customHeight="1" x14ac:dyDescent="0.25">
      <c r="A13" s="53" t="s">
        <v>49</v>
      </c>
      <c r="B13" s="37">
        <v>0</v>
      </c>
      <c r="C13" s="37">
        <v>0</v>
      </c>
      <c r="D13" s="37">
        <v>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0</v>
      </c>
      <c r="S13" s="37">
        <v>0</v>
      </c>
      <c r="T13" s="37">
        <v>0</v>
      </c>
      <c r="U13" s="37"/>
      <c r="V13" s="37">
        <v>0</v>
      </c>
      <c r="W13" s="37">
        <v>0</v>
      </c>
      <c r="X13" s="37">
        <v>0</v>
      </c>
      <c r="Y13" s="37"/>
      <c r="Z13" s="37">
        <v>0</v>
      </c>
      <c r="AA13" s="37">
        <v>0</v>
      </c>
      <c r="AB13" s="37">
        <v>0</v>
      </c>
    </row>
    <row r="14" spans="1:32" ht="15.95" customHeight="1" x14ac:dyDescent="0.25">
      <c r="A14" s="53" t="s">
        <v>50</v>
      </c>
      <c r="B14" s="37">
        <v>647</v>
      </c>
      <c r="C14" s="37">
        <v>193</v>
      </c>
      <c r="D14" s="37">
        <v>454</v>
      </c>
      <c r="E14" s="37"/>
      <c r="F14" s="37">
        <v>52</v>
      </c>
      <c r="G14" s="37">
        <v>12</v>
      </c>
      <c r="H14" s="37">
        <v>40</v>
      </c>
      <c r="I14" s="37"/>
      <c r="J14" s="37">
        <v>84</v>
      </c>
      <c r="K14" s="37">
        <v>19</v>
      </c>
      <c r="L14" s="37">
        <v>65</v>
      </c>
      <c r="M14" s="37"/>
      <c r="N14" s="37">
        <v>143</v>
      </c>
      <c r="O14" s="37">
        <v>49</v>
      </c>
      <c r="P14" s="37">
        <v>94</v>
      </c>
      <c r="Q14" s="37"/>
      <c r="R14" s="37">
        <v>150</v>
      </c>
      <c r="S14" s="37">
        <v>40</v>
      </c>
      <c r="T14" s="37">
        <v>110</v>
      </c>
      <c r="U14" s="37"/>
      <c r="V14" s="37">
        <v>218</v>
      </c>
      <c r="W14" s="37">
        <v>73</v>
      </c>
      <c r="X14" s="37">
        <v>145</v>
      </c>
      <c r="Y14" s="121"/>
      <c r="Z14" s="146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37">
        <v>442</v>
      </c>
      <c r="C15" s="37">
        <v>169</v>
      </c>
      <c r="D15" s="37">
        <v>273</v>
      </c>
      <c r="E15" s="37"/>
      <c r="F15" s="37">
        <v>43</v>
      </c>
      <c r="G15" s="37">
        <v>16</v>
      </c>
      <c r="H15" s="37">
        <v>27</v>
      </c>
      <c r="I15" s="37"/>
      <c r="J15" s="37">
        <v>64</v>
      </c>
      <c r="K15" s="37">
        <v>25</v>
      </c>
      <c r="L15" s="37">
        <v>39</v>
      </c>
      <c r="M15" s="37"/>
      <c r="N15" s="37">
        <v>114</v>
      </c>
      <c r="O15" s="37">
        <v>50</v>
      </c>
      <c r="P15" s="37">
        <v>64</v>
      </c>
      <c r="Q15" s="37"/>
      <c r="R15" s="37">
        <v>77</v>
      </c>
      <c r="S15" s="37">
        <v>20</v>
      </c>
      <c r="T15" s="37">
        <v>57</v>
      </c>
      <c r="U15" s="37"/>
      <c r="V15" s="37">
        <v>144</v>
      </c>
      <c r="W15" s="37">
        <v>58</v>
      </c>
      <c r="X15" s="37">
        <v>86</v>
      </c>
      <c r="Y15" s="121"/>
      <c r="Z15" s="37">
        <v>0</v>
      </c>
      <c r="AA15" s="37">
        <v>0</v>
      </c>
      <c r="AB15" s="37">
        <v>0</v>
      </c>
    </row>
    <row r="16" spans="1:32" ht="15.95" customHeight="1" x14ac:dyDescent="0.25">
      <c r="A16" s="53" t="s">
        <v>52</v>
      </c>
      <c r="B16" s="121">
        <v>1751</v>
      </c>
      <c r="C16" s="121">
        <v>663</v>
      </c>
      <c r="D16" s="121">
        <v>1088</v>
      </c>
      <c r="E16" s="121"/>
      <c r="F16" s="37">
        <v>139</v>
      </c>
      <c r="G16" s="37">
        <v>42</v>
      </c>
      <c r="H16" s="37">
        <v>97</v>
      </c>
      <c r="I16" s="37"/>
      <c r="J16" s="37">
        <v>186</v>
      </c>
      <c r="K16" s="37">
        <v>65</v>
      </c>
      <c r="L16" s="37">
        <v>121</v>
      </c>
      <c r="M16" s="37"/>
      <c r="N16" s="37">
        <v>356</v>
      </c>
      <c r="O16" s="37">
        <v>149</v>
      </c>
      <c r="P16" s="37">
        <v>207</v>
      </c>
      <c r="Q16" s="37"/>
      <c r="R16" s="37">
        <v>352</v>
      </c>
      <c r="S16" s="37">
        <v>106</v>
      </c>
      <c r="T16" s="37">
        <v>246</v>
      </c>
      <c r="U16" s="121"/>
      <c r="V16" s="37">
        <v>718</v>
      </c>
      <c r="W16" s="37">
        <v>301</v>
      </c>
      <c r="X16" s="37">
        <v>417</v>
      </c>
      <c r="Y16" s="37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121">
        <v>1675</v>
      </c>
      <c r="C18" s="37">
        <v>642</v>
      </c>
      <c r="D18" s="121">
        <v>1033</v>
      </c>
      <c r="E18" s="121"/>
      <c r="F18" s="37">
        <v>233</v>
      </c>
      <c r="G18" s="37">
        <v>74</v>
      </c>
      <c r="H18" s="37">
        <v>159</v>
      </c>
      <c r="I18" s="37"/>
      <c r="J18" s="37">
        <v>264</v>
      </c>
      <c r="K18" s="37">
        <v>110</v>
      </c>
      <c r="L18" s="37">
        <v>154</v>
      </c>
      <c r="M18" s="37"/>
      <c r="N18" s="37">
        <v>354</v>
      </c>
      <c r="O18" s="37">
        <v>128</v>
      </c>
      <c r="P18" s="37">
        <v>226</v>
      </c>
      <c r="Q18" s="37"/>
      <c r="R18" s="37">
        <v>399</v>
      </c>
      <c r="S18" s="37">
        <v>164</v>
      </c>
      <c r="T18" s="37">
        <v>235</v>
      </c>
      <c r="U18" s="37"/>
      <c r="V18" s="37">
        <v>425</v>
      </c>
      <c r="W18" s="37">
        <v>166</v>
      </c>
      <c r="X18" s="37">
        <v>259</v>
      </c>
      <c r="Y18" s="121"/>
      <c r="Z18" s="146">
        <v>0</v>
      </c>
      <c r="AA18" s="37">
        <v>0</v>
      </c>
      <c r="AB18" s="37">
        <v>0</v>
      </c>
    </row>
    <row r="19" spans="1:28" ht="15.95" customHeight="1" x14ac:dyDescent="0.25">
      <c r="A19" s="53" t="s">
        <v>55</v>
      </c>
      <c r="B19" s="121">
        <v>1553</v>
      </c>
      <c r="C19" s="37">
        <v>652</v>
      </c>
      <c r="D19" s="121">
        <v>901</v>
      </c>
      <c r="E19" s="121"/>
      <c r="F19" s="37">
        <v>140</v>
      </c>
      <c r="G19" s="37">
        <v>51</v>
      </c>
      <c r="H19" s="37">
        <v>89</v>
      </c>
      <c r="I19" s="37"/>
      <c r="J19" s="37">
        <v>232</v>
      </c>
      <c r="K19" s="37">
        <v>96</v>
      </c>
      <c r="L19" s="37">
        <v>136</v>
      </c>
      <c r="M19" s="37"/>
      <c r="N19" s="37">
        <v>328</v>
      </c>
      <c r="O19" s="37">
        <v>154</v>
      </c>
      <c r="P19" s="37">
        <v>174</v>
      </c>
      <c r="Q19" s="37"/>
      <c r="R19" s="37">
        <v>361</v>
      </c>
      <c r="S19" s="37">
        <v>151</v>
      </c>
      <c r="T19" s="37">
        <v>210</v>
      </c>
      <c r="U19" s="37"/>
      <c r="V19" s="37">
        <v>492</v>
      </c>
      <c r="W19" s="37">
        <v>200</v>
      </c>
      <c r="X19" s="37">
        <v>292</v>
      </c>
      <c r="Y19" s="37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37">
        <v>0</v>
      </c>
      <c r="C20" s="37">
        <v>0</v>
      </c>
      <c r="D20" s="37">
        <v>0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0</v>
      </c>
      <c r="S20" s="37">
        <v>0</v>
      </c>
      <c r="T20" s="37">
        <v>0</v>
      </c>
      <c r="U20" s="37"/>
      <c r="V20" s="37">
        <v>0</v>
      </c>
      <c r="W20" s="37">
        <v>0</v>
      </c>
      <c r="X20" s="37">
        <v>0</v>
      </c>
      <c r="Y20" s="37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37">
        <v>0</v>
      </c>
      <c r="C21" s="37">
        <v>0</v>
      </c>
      <c r="D21" s="37">
        <v>0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0</v>
      </c>
      <c r="S21" s="37">
        <v>0</v>
      </c>
      <c r="T21" s="37">
        <v>0</v>
      </c>
      <c r="U21" s="37"/>
      <c r="V21" s="37">
        <v>0</v>
      </c>
      <c r="W21" s="37">
        <v>0</v>
      </c>
      <c r="X21" s="37">
        <v>0</v>
      </c>
      <c r="Y21" s="37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121">
        <v>2710</v>
      </c>
      <c r="C22" s="121">
        <v>1112</v>
      </c>
      <c r="D22" s="121">
        <v>1598</v>
      </c>
      <c r="E22" s="37"/>
      <c r="F22" s="37">
        <v>494</v>
      </c>
      <c r="G22" s="37">
        <v>211</v>
      </c>
      <c r="H22" s="37">
        <v>283</v>
      </c>
      <c r="I22" s="37"/>
      <c r="J22" s="37">
        <v>459</v>
      </c>
      <c r="K22" s="37">
        <v>180</v>
      </c>
      <c r="L22" s="37">
        <v>279</v>
      </c>
      <c r="M22" s="37"/>
      <c r="N22" s="37">
        <v>599</v>
      </c>
      <c r="O22" s="37">
        <v>237</v>
      </c>
      <c r="P22" s="37">
        <v>362</v>
      </c>
      <c r="Q22" s="37"/>
      <c r="R22" s="37">
        <v>561</v>
      </c>
      <c r="S22" s="37">
        <v>264</v>
      </c>
      <c r="T22" s="37">
        <v>297</v>
      </c>
      <c r="U22" s="37"/>
      <c r="V22" s="37">
        <v>597</v>
      </c>
      <c r="W22" s="37">
        <v>220</v>
      </c>
      <c r="X22" s="37">
        <v>377</v>
      </c>
      <c r="Y22" s="37"/>
      <c r="Z22" s="146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37">
        <v>733</v>
      </c>
      <c r="C23" s="37">
        <v>340</v>
      </c>
      <c r="D23" s="37">
        <v>393</v>
      </c>
      <c r="E23" s="37"/>
      <c r="F23" s="37">
        <v>69</v>
      </c>
      <c r="G23" s="37">
        <v>26</v>
      </c>
      <c r="H23" s="37">
        <v>43</v>
      </c>
      <c r="I23" s="37"/>
      <c r="J23" s="37">
        <v>98</v>
      </c>
      <c r="K23" s="37">
        <v>47</v>
      </c>
      <c r="L23" s="37">
        <v>51</v>
      </c>
      <c r="M23" s="37"/>
      <c r="N23" s="37">
        <v>144</v>
      </c>
      <c r="O23" s="37">
        <v>73</v>
      </c>
      <c r="P23" s="37">
        <v>71</v>
      </c>
      <c r="Q23" s="37"/>
      <c r="R23" s="37">
        <v>191</v>
      </c>
      <c r="S23" s="37">
        <v>93</v>
      </c>
      <c r="T23" s="37">
        <v>98</v>
      </c>
      <c r="U23" s="37"/>
      <c r="V23" s="37">
        <v>231</v>
      </c>
      <c r="W23" s="37">
        <v>101</v>
      </c>
      <c r="X23" s="37">
        <v>130</v>
      </c>
      <c r="Y23" s="37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37">
        <v>1117</v>
      </c>
      <c r="C24" s="37">
        <v>447</v>
      </c>
      <c r="D24" s="37">
        <v>670</v>
      </c>
      <c r="E24" s="37"/>
      <c r="F24" s="37">
        <v>148</v>
      </c>
      <c r="G24" s="37">
        <v>58</v>
      </c>
      <c r="H24" s="37">
        <v>90</v>
      </c>
      <c r="I24" s="37"/>
      <c r="J24" s="37">
        <v>195</v>
      </c>
      <c r="K24" s="37">
        <v>70</v>
      </c>
      <c r="L24" s="37">
        <v>125</v>
      </c>
      <c r="M24" s="37"/>
      <c r="N24" s="37">
        <v>217</v>
      </c>
      <c r="O24" s="37">
        <v>85</v>
      </c>
      <c r="P24" s="37">
        <v>132</v>
      </c>
      <c r="Q24" s="37"/>
      <c r="R24" s="37">
        <v>235</v>
      </c>
      <c r="S24" s="37">
        <v>102</v>
      </c>
      <c r="T24" s="37">
        <v>133</v>
      </c>
      <c r="U24" s="37"/>
      <c r="V24" s="37">
        <v>322</v>
      </c>
      <c r="W24" s="37">
        <v>132</v>
      </c>
      <c r="X24" s="37">
        <v>190</v>
      </c>
      <c r="Y24" s="37"/>
      <c r="Z24" s="146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37">
        <v>810</v>
      </c>
      <c r="C25" s="37">
        <v>284</v>
      </c>
      <c r="D25" s="37">
        <v>526</v>
      </c>
      <c r="E25" s="37"/>
      <c r="F25" s="37">
        <v>70</v>
      </c>
      <c r="G25" s="37">
        <v>19</v>
      </c>
      <c r="H25" s="37">
        <v>51</v>
      </c>
      <c r="I25" s="37"/>
      <c r="J25" s="37">
        <v>73</v>
      </c>
      <c r="K25" s="37">
        <v>17</v>
      </c>
      <c r="L25" s="37">
        <v>56</v>
      </c>
      <c r="M25" s="37"/>
      <c r="N25" s="37">
        <v>151</v>
      </c>
      <c r="O25" s="37">
        <v>53</v>
      </c>
      <c r="P25" s="37">
        <v>98</v>
      </c>
      <c r="Q25" s="37"/>
      <c r="R25" s="37">
        <v>185</v>
      </c>
      <c r="S25" s="37">
        <v>55</v>
      </c>
      <c r="T25" s="37">
        <v>130</v>
      </c>
      <c r="U25" s="37"/>
      <c r="V25" s="37">
        <v>331</v>
      </c>
      <c r="W25" s="37">
        <v>140</v>
      </c>
      <c r="X25" s="37">
        <v>191</v>
      </c>
      <c r="Y25" s="37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121">
        <v>1032</v>
      </c>
      <c r="C26" s="37">
        <v>326</v>
      </c>
      <c r="D26" s="37">
        <v>706</v>
      </c>
      <c r="E26" s="37"/>
      <c r="F26" s="37">
        <v>147</v>
      </c>
      <c r="G26" s="37">
        <v>51</v>
      </c>
      <c r="H26" s="37">
        <v>96</v>
      </c>
      <c r="I26" s="37"/>
      <c r="J26" s="37">
        <v>129</v>
      </c>
      <c r="K26" s="37">
        <v>34</v>
      </c>
      <c r="L26" s="37">
        <v>95</v>
      </c>
      <c r="M26" s="37"/>
      <c r="N26" s="37">
        <v>193</v>
      </c>
      <c r="O26" s="37">
        <v>61</v>
      </c>
      <c r="P26" s="37">
        <v>132</v>
      </c>
      <c r="Q26" s="37"/>
      <c r="R26" s="37">
        <v>237</v>
      </c>
      <c r="S26" s="37">
        <v>83</v>
      </c>
      <c r="T26" s="37">
        <v>154</v>
      </c>
      <c r="U26" s="37"/>
      <c r="V26" s="37">
        <v>326</v>
      </c>
      <c r="W26" s="37">
        <v>97</v>
      </c>
      <c r="X26" s="37">
        <v>229</v>
      </c>
      <c r="Y26" s="37"/>
      <c r="Z26" s="37">
        <v>0</v>
      </c>
      <c r="AA26" s="37">
        <v>0</v>
      </c>
      <c r="AB26" s="37">
        <v>0</v>
      </c>
    </row>
    <row r="27" spans="1:28" ht="15.95" customHeight="1" x14ac:dyDescent="0.25">
      <c r="A27" s="53" t="s">
        <v>63</v>
      </c>
      <c r="B27" s="37">
        <v>149</v>
      </c>
      <c r="C27" s="37">
        <v>78</v>
      </c>
      <c r="D27" s="37">
        <v>71</v>
      </c>
      <c r="E27" s="37"/>
      <c r="F27" s="37">
        <v>7</v>
      </c>
      <c r="G27" s="37">
        <v>3</v>
      </c>
      <c r="H27" s="37">
        <v>4</v>
      </c>
      <c r="I27" s="37"/>
      <c r="J27" s="37">
        <v>12</v>
      </c>
      <c r="K27" s="37">
        <v>7</v>
      </c>
      <c r="L27" s="37">
        <v>5</v>
      </c>
      <c r="M27" s="37"/>
      <c r="N27" s="37">
        <v>25</v>
      </c>
      <c r="O27" s="37">
        <v>14</v>
      </c>
      <c r="P27" s="37">
        <v>11</v>
      </c>
      <c r="Q27" s="37"/>
      <c r="R27" s="37">
        <v>24</v>
      </c>
      <c r="S27" s="37">
        <v>12</v>
      </c>
      <c r="T27" s="37">
        <v>12</v>
      </c>
      <c r="U27" s="37"/>
      <c r="V27" s="37">
        <v>81</v>
      </c>
      <c r="W27" s="37">
        <v>42</v>
      </c>
      <c r="X27" s="37">
        <v>39</v>
      </c>
      <c r="Y27" s="37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37">
        <v>123</v>
      </c>
      <c r="C28" s="37">
        <v>40</v>
      </c>
      <c r="D28" s="37">
        <v>83</v>
      </c>
      <c r="E28" s="37"/>
      <c r="F28" s="37">
        <v>12</v>
      </c>
      <c r="G28" s="37">
        <v>6</v>
      </c>
      <c r="H28" s="37">
        <v>6</v>
      </c>
      <c r="I28" s="37"/>
      <c r="J28" s="37">
        <v>17</v>
      </c>
      <c r="K28" s="37">
        <v>2</v>
      </c>
      <c r="L28" s="37">
        <v>15</v>
      </c>
      <c r="M28" s="37"/>
      <c r="N28" s="37">
        <v>24</v>
      </c>
      <c r="O28" s="37">
        <v>9</v>
      </c>
      <c r="P28" s="37">
        <v>15</v>
      </c>
      <c r="Q28" s="37"/>
      <c r="R28" s="37">
        <v>22</v>
      </c>
      <c r="S28" s="37">
        <v>5</v>
      </c>
      <c r="T28" s="37">
        <v>17</v>
      </c>
      <c r="U28" s="37"/>
      <c r="V28" s="37">
        <v>48</v>
      </c>
      <c r="W28" s="37">
        <v>18</v>
      </c>
      <c r="X28" s="37">
        <v>30</v>
      </c>
      <c r="Y28" s="37"/>
      <c r="Z28" s="37">
        <v>0</v>
      </c>
      <c r="AA28" s="37">
        <v>0</v>
      </c>
      <c r="AB28" s="37">
        <v>0</v>
      </c>
    </row>
    <row r="29" spans="1:28" ht="15.95" customHeight="1" x14ac:dyDescent="0.25">
      <c r="A29" s="53" t="s">
        <v>65</v>
      </c>
      <c r="B29" s="37">
        <v>703</v>
      </c>
      <c r="C29" s="37">
        <v>330</v>
      </c>
      <c r="D29" s="37">
        <v>373</v>
      </c>
      <c r="E29" s="37"/>
      <c r="F29" s="37">
        <v>56</v>
      </c>
      <c r="G29" s="37">
        <v>32</v>
      </c>
      <c r="H29" s="37">
        <v>24</v>
      </c>
      <c r="I29" s="37"/>
      <c r="J29" s="37">
        <v>70</v>
      </c>
      <c r="K29" s="37">
        <v>40</v>
      </c>
      <c r="L29" s="37">
        <v>30</v>
      </c>
      <c r="M29" s="37"/>
      <c r="N29" s="37">
        <v>87</v>
      </c>
      <c r="O29" s="37">
        <v>47</v>
      </c>
      <c r="P29" s="37">
        <v>40</v>
      </c>
      <c r="Q29" s="37"/>
      <c r="R29" s="37">
        <v>220</v>
      </c>
      <c r="S29" s="37">
        <v>98</v>
      </c>
      <c r="T29" s="37">
        <v>122</v>
      </c>
      <c r="U29" s="37"/>
      <c r="V29" s="37">
        <v>270</v>
      </c>
      <c r="W29" s="37">
        <v>113</v>
      </c>
      <c r="X29" s="37">
        <v>157</v>
      </c>
      <c r="Y29" s="37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37">
        <v>356</v>
      </c>
      <c r="C30" s="37">
        <v>130</v>
      </c>
      <c r="D30" s="37">
        <v>226</v>
      </c>
      <c r="E30" s="37"/>
      <c r="F30" s="37">
        <v>24</v>
      </c>
      <c r="G30" s="37">
        <v>9</v>
      </c>
      <c r="H30" s="37">
        <v>15</v>
      </c>
      <c r="I30" s="37"/>
      <c r="J30" s="37">
        <v>35</v>
      </c>
      <c r="K30" s="37">
        <v>14</v>
      </c>
      <c r="L30" s="37">
        <v>21</v>
      </c>
      <c r="M30" s="37"/>
      <c r="N30" s="37">
        <v>70</v>
      </c>
      <c r="O30" s="37">
        <v>23</v>
      </c>
      <c r="P30" s="37">
        <v>47</v>
      </c>
      <c r="Q30" s="37"/>
      <c r="R30" s="37">
        <v>83</v>
      </c>
      <c r="S30" s="37">
        <v>37</v>
      </c>
      <c r="T30" s="37">
        <v>46</v>
      </c>
      <c r="U30" s="37"/>
      <c r="V30" s="37">
        <v>144</v>
      </c>
      <c r="W30" s="37">
        <v>47</v>
      </c>
      <c r="X30" s="37">
        <v>97</v>
      </c>
      <c r="Y30" s="37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121">
        <v>1870</v>
      </c>
      <c r="C31" s="121">
        <v>833</v>
      </c>
      <c r="D31" s="121">
        <v>1037</v>
      </c>
      <c r="E31" s="121"/>
      <c r="F31" s="37">
        <v>142</v>
      </c>
      <c r="G31" s="37">
        <v>68</v>
      </c>
      <c r="H31" s="37">
        <v>74</v>
      </c>
      <c r="I31" s="37"/>
      <c r="J31" s="37">
        <v>233</v>
      </c>
      <c r="K31" s="37">
        <v>109</v>
      </c>
      <c r="L31" s="37">
        <v>124</v>
      </c>
      <c r="M31" s="37"/>
      <c r="N31" s="37">
        <v>302</v>
      </c>
      <c r="O31" s="37">
        <v>144</v>
      </c>
      <c r="P31" s="37">
        <v>158</v>
      </c>
      <c r="Q31" s="37"/>
      <c r="R31" s="37">
        <v>531</v>
      </c>
      <c r="S31" s="37">
        <v>238</v>
      </c>
      <c r="T31" s="37">
        <v>293</v>
      </c>
      <c r="U31" s="37"/>
      <c r="V31" s="37">
        <v>662</v>
      </c>
      <c r="W31" s="37">
        <v>274</v>
      </c>
      <c r="X31" s="37">
        <v>388</v>
      </c>
      <c r="Y31" s="37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121">
        <v>1590</v>
      </c>
      <c r="C32" s="121">
        <v>615</v>
      </c>
      <c r="D32" s="121">
        <v>975</v>
      </c>
      <c r="E32" s="121"/>
      <c r="F32" s="37">
        <v>196</v>
      </c>
      <c r="G32" s="37">
        <v>67</v>
      </c>
      <c r="H32" s="37">
        <v>129</v>
      </c>
      <c r="I32" s="37"/>
      <c r="J32" s="37">
        <v>234</v>
      </c>
      <c r="K32" s="37">
        <v>89</v>
      </c>
      <c r="L32" s="37">
        <v>145</v>
      </c>
      <c r="M32" s="37"/>
      <c r="N32" s="37">
        <v>273</v>
      </c>
      <c r="O32" s="37">
        <v>103</v>
      </c>
      <c r="P32" s="37">
        <v>170</v>
      </c>
      <c r="Q32" s="37"/>
      <c r="R32" s="37">
        <v>361</v>
      </c>
      <c r="S32" s="37">
        <v>146</v>
      </c>
      <c r="T32" s="37">
        <v>215</v>
      </c>
      <c r="U32" s="37"/>
      <c r="V32" s="37">
        <v>526</v>
      </c>
      <c r="W32" s="37">
        <v>210</v>
      </c>
      <c r="X32" s="37">
        <v>316</v>
      </c>
      <c r="Y32" s="37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37">
        <v>792</v>
      </c>
      <c r="C33" s="37">
        <v>313</v>
      </c>
      <c r="D33" s="37">
        <v>479</v>
      </c>
      <c r="E33" s="37"/>
      <c r="F33" s="37">
        <v>68</v>
      </c>
      <c r="G33" s="37">
        <v>22</v>
      </c>
      <c r="H33" s="37">
        <v>46</v>
      </c>
      <c r="I33" s="37"/>
      <c r="J33" s="37">
        <v>113</v>
      </c>
      <c r="K33" s="37">
        <v>50</v>
      </c>
      <c r="L33" s="37">
        <v>63</v>
      </c>
      <c r="M33" s="37"/>
      <c r="N33" s="37">
        <v>131</v>
      </c>
      <c r="O33" s="37">
        <v>61</v>
      </c>
      <c r="P33" s="37">
        <v>70</v>
      </c>
      <c r="Q33" s="37"/>
      <c r="R33" s="37">
        <v>202</v>
      </c>
      <c r="S33" s="37">
        <v>79</v>
      </c>
      <c r="T33" s="37">
        <v>123</v>
      </c>
      <c r="U33" s="37"/>
      <c r="V33" s="37">
        <v>278</v>
      </c>
      <c r="W33" s="37">
        <v>101</v>
      </c>
      <c r="X33" s="37">
        <v>177</v>
      </c>
      <c r="Y33" s="37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0</v>
      </c>
      <c r="C34" s="37">
        <v>0</v>
      </c>
      <c r="D34" s="37">
        <v>0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0</v>
      </c>
      <c r="S34" s="37">
        <v>0</v>
      </c>
      <c r="T34" s="37">
        <v>0</v>
      </c>
      <c r="U34" s="37"/>
      <c r="V34" s="37">
        <v>0</v>
      </c>
      <c r="W34" s="37">
        <v>0</v>
      </c>
      <c r="X34" s="37">
        <v>0</v>
      </c>
      <c r="Y34" s="37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121">
        <v>1941</v>
      </c>
      <c r="C35" s="37">
        <v>804</v>
      </c>
      <c r="D35" s="121">
        <v>1137</v>
      </c>
      <c r="E35" s="121"/>
      <c r="F35" s="37">
        <v>204</v>
      </c>
      <c r="G35" s="37">
        <v>90</v>
      </c>
      <c r="H35" s="37">
        <v>114</v>
      </c>
      <c r="I35" s="37"/>
      <c r="J35" s="37">
        <v>229</v>
      </c>
      <c r="K35" s="37">
        <v>100</v>
      </c>
      <c r="L35" s="37">
        <v>129</v>
      </c>
      <c r="M35" s="37"/>
      <c r="N35" s="37">
        <v>356</v>
      </c>
      <c r="O35" s="37">
        <v>165</v>
      </c>
      <c r="P35" s="37">
        <v>191</v>
      </c>
      <c r="Q35" s="37"/>
      <c r="R35" s="37">
        <v>576</v>
      </c>
      <c r="S35" s="37">
        <v>241</v>
      </c>
      <c r="T35" s="37">
        <v>335</v>
      </c>
      <c r="U35" s="37"/>
      <c r="V35" s="37">
        <v>576</v>
      </c>
      <c r="W35" s="37">
        <v>208</v>
      </c>
      <c r="X35" s="37">
        <v>368</v>
      </c>
      <c r="Y35" s="37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121">
        <v>1207</v>
      </c>
      <c r="C36" s="37">
        <v>480</v>
      </c>
      <c r="D36" s="37">
        <v>727</v>
      </c>
      <c r="E36" s="121"/>
      <c r="F36" s="37">
        <v>117</v>
      </c>
      <c r="G36" s="37">
        <v>49</v>
      </c>
      <c r="H36" s="37">
        <v>68</v>
      </c>
      <c r="I36" s="37"/>
      <c r="J36" s="37">
        <v>128</v>
      </c>
      <c r="K36" s="37">
        <v>50</v>
      </c>
      <c r="L36" s="37">
        <v>78</v>
      </c>
      <c r="M36" s="37"/>
      <c r="N36" s="37">
        <v>196</v>
      </c>
      <c r="O36" s="37">
        <v>84</v>
      </c>
      <c r="P36" s="37">
        <v>112</v>
      </c>
      <c r="Q36" s="37"/>
      <c r="R36" s="37">
        <v>281</v>
      </c>
      <c r="S36" s="37">
        <v>108</v>
      </c>
      <c r="T36" s="37">
        <v>173</v>
      </c>
      <c r="U36" s="37"/>
      <c r="V36" s="37">
        <v>485</v>
      </c>
      <c r="W36" s="37">
        <v>189</v>
      </c>
      <c r="X36" s="37">
        <v>296</v>
      </c>
      <c r="Y36" s="37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37">
        <v>94</v>
      </c>
      <c r="C37" s="37">
        <v>49</v>
      </c>
      <c r="D37" s="37">
        <v>45</v>
      </c>
      <c r="E37" s="37"/>
      <c r="F37" s="37">
        <v>8</v>
      </c>
      <c r="G37" s="37">
        <v>4</v>
      </c>
      <c r="H37" s="37">
        <v>4</v>
      </c>
      <c r="I37" s="37"/>
      <c r="J37" s="37">
        <v>5</v>
      </c>
      <c r="K37" s="37">
        <v>4</v>
      </c>
      <c r="L37" s="37">
        <v>1</v>
      </c>
      <c r="M37" s="37"/>
      <c r="N37" s="37">
        <v>21</v>
      </c>
      <c r="O37" s="37">
        <v>11</v>
      </c>
      <c r="P37" s="37">
        <v>10</v>
      </c>
      <c r="Q37" s="37"/>
      <c r="R37" s="37">
        <v>15</v>
      </c>
      <c r="S37" s="37">
        <v>5</v>
      </c>
      <c r="T37" s="37">
        <v>10</v>
      </c>
      <c r="U37" s="37"/>
      <c r="V37" s="37">
        <v>45</v>
      </c>
      <c r="W37" s="37">
        <v>25</v>
      </c>
      <c r="X37" s="37">
        <v>20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38:AB38"/>
    <mergeCell ref="A39:AB39"/>
    <mergeCell ref="AC2:AD3"/>
    <mergeCell ref="A4:AB4"/>
    <mergeCell ref="A5:AB5"/>
    <mergeCell ref="A1:AB1"/>
    <mergeCell ref="A2:AB2"/>
    <mergeCell ref="A3:AB3"/>
    <mergeCell ref="F7:H7"/>
    <mergeCell ref="J7:L7"/>
    <mergeCell ref="N7:P7"/>
    <mergeCell ref="R7:T7"/>
    <mergeCell ref="V7:X7"/>
    <mergeCell ref="Z7:AB7"/>
    <mergeCell ref="A7:A8"/>
    <mergeCell ref="B7:D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6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75" workbookViewId="0">
      <selection activeCell="Y6" sqref="Y1:AB1048576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hidden="1" customWidth="1"/>
    <col min="26" max="28" width="7.7109375" style="48" hidden="1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385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116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+'C71'!B9/'C70'!B9*100</f>
        <v>61.240779478145988</v>
      </c>
      <c r="C9" s="191">
        <f>+'C71'!C9/'C70'!C9*100</f>
        <v>54.569013389276243</v>
      </c>
      <c r="D9" s="191">
        <f>+'C71'!D9/'C70'!D9*100</f>
        <v>66.613664596273296</v>
      </c>
      <c r="E9" s="191"/>
      <c r="F9" s="191">
        <f>+'C71'!F9/'C70'!F9*100</f>
        <v>54.96335776149234</v>
      </c>
      <c r="G9" s="191">
        <f>+'C71'!G9/'C70'!G9*100</f>
        <v>47.281795511221944</v>
      </c>
      <c r="H9" s="191">
        <f>+'C71'!H9/'C70'!H9*100</f>
        <v>61.128903122498002</v>
      </c>
      <c r="I9" s="191"/>
      <c r="J9" s="191">
        <f>+'C71'!J9/'C70'!J9*100</f>
        <v>52.97440423654016</v>
      </c>
      <c r="K9" s="191">
        <f>+'C71'!K9/'C70'!K9*100</f>
        <v>45.695364238410598</v>
      </c>
      <c r="L9" s="191">
        <f>+'C71'!L9/'C70'!L9*100</f>
        <v>59.005810200129119</v>
      </c>
      <c r="M9" s="191"/>
      <c r="N9" s="191">
        <f>+'C71'!N9/'C70'!N9*100</f>
        <v>64.336810730253362</v>
      </c>
      <c r="O9" s="191">
        <f>+'C71'!O9/'C70'!O9*100</f>
        <v>57.990275526742295</v>
      </c>
      <c r="P9" s="191">
        <f>+'C71'!P9/'C70'!P9*100</f>
        <v>69.737931034482756</v>
      </c>
      <c r="Q9" s="191"/>
      <c r="R9" s="191">
        <f>+'C71'!R9/'C70'!R9*100</f>
        <v>53.351670741646295</v>
      </c>
      <c r="S9" s="191">
        <f>+'C71'!S9/'C70'!S9*100</f>
        <v>48.118586088939566</v>
      </c>
      <c r="T9" s="191">
        <f>+'C71'!T9/'C70'!T9*100</f>
        <v>57.576873503958758</v>
      </c>
      <c r="U9" s="191"/>
      <c r="V9" s="191">
        <f>+'C71'!V9/'C70'!V9*100</f>
        <v>74.911807428927162</v>
      </c>
      <c r="W9" s="191">
        <f>+'C71'!W9/'C70'!W9*100</f>
        <v>67.803121248499394</v>
      </c>
      <c r="X9" s="191">
        <f>+'C71'!X9/'C70'!X9*100</f>
        <v>80.32157865887082</v>
      </c>
      <c r="Y9" s="191"/>
      <c r="Z9" s="110">
        <f>SUM(Z11:Z37)</f>
        <v>0</v>
      </c>
      <c r="AA9" s="110">
        <f>SUM(AA11:AA37)</f>
        <v>0</v>
      </c>
      <c r="AB9" s="110">
        <f>SUM(AB11:AB37)</f>
        <v>0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37"/>
      <c r="AA10" s="37"/>
      <c r="AB10" s="37"/>
    </row>
    <row r="11" spans="1:31" ht="15.95" customHeight="1" x14ac:dyDescent="0.25">
      <c r="A11" s="53" t="s">
        <v>47</v>
      </c>
      <c r="B11" s="99">
        <f>+'C71'!B11/'C70'!B11*100</f>
        <v>44.276094276094277</v>
      </c>
      <c r="C11" s="99">
        <f>+'C71'!C11/'C70'!C11*100</f>
        <v>31.645569620253166</v>
      </c>
      <c r="D11" s="99">
        <f>+'C71'!D11/'C70'!D11*100</f>
        <v>52.661064425770313</v>
      </c>
      <c r="E11" s="99"/>
      <c r="F11" s="99">
        <f>+'C71'!F11/'C70'!F11*100</f>
        <v>17.543859649122805</v>
      </c>
      <c r="G11" s="99">
        <f>+'C71'!G11/'C70'!G11*100</f>
        <v>11.363636363636363</v>
      </c>
      <c r="H11" s="99">
        <f>+'C71'!H11/'C70'!H11*100</f>
        <v>21.428571428571427</v>
      </c>
      <c r="I11" s="99"/>
      <c r="J11" s="99">
        <f>+'C71'!J11/'C70'!J11*100</f>
        <v>34.210526315789473</v>
      </c>
      <c r="K11" s="99">
        <f>+'C71'!K11/'C70'!K11*100</f>
        <v>21.276595744680851</v>
      </c>
      <c r="L11" s="99">
        <f>+'C71'!L11/'C70'!L11*100</f>
        <v>43.283582089552233</v>
      </c>
      <c r="M11" s="99"/>
      <c r="N11" s="99">
        <f>+'C71'!N11/'C70'!N11*100</f>
        <v>64.912280701754383</v>
      </c>
      <c r="O11" s="99">
        <f>+'C71'!O11/'C70'!O11*100</f>
        <v>53.061224489795919</v>
      </c>
      <c r="P11" s="99">
        <f>+'C71'!P11/'C70'!P11*100</f>
        <v>73.846153846153854</v>
      </c>
      <c r="Q11" s="99"/>
      <c r="R11" s="99">
        <f>+'C71'!R11/'C70'!R11*100</f>
        <v>41.379310344827587</v>
      </c>
      <c r="S11" s="99">
        <f>+'C71'!S11/'C70'!S11*100</f>
        <v>25.862068965517242</v>
      </c>
      <c r="T11" s="99">
        <f>+'C71'!T11/'C70'!T11*100</f>
        <v>51.724137931034484</v>
      </c>
      <c r="U11" s="99"/>
      <c r="V11" s="99">
        <f>+'C71'!V11/'C70'!V11*100</f>
        <v>65.420560747663544</v>
      </c>
      <c r="W11" s="99">
        <f>+'C71'!W11/'C70'!W11*100</f>
        <v>48.717948717948715</v>
      </c>
      <c r="X11" s="99">
        <f>+'C71'!X11/'C70'!X11*100</f>
        <v>75</v>
      </c>
      <c r="Y11" s="99"/>
      <c r="Z11" s="37">
        <v>0</v>
      </c>
      <c r="AA11" s="37">
        <v>0</v>
      </c>
      <c r="AB11" s="37">
        <v>0</v>
      </c>
    </row>
    <row r="12" spans="1:31" ht="15.95" customHeight="1" x14ac:dyDescent="0.25">
      <c r="A12" s="53" t="s">
        <v>48</v>
      </c>
      <c r="B12" s="99">
        <f>+'C71'!B12/'C70'!B12*100</f>
        <v>55.139442231075698</v>
      </c>
      <c r="C12" s="99">
        <f>+'C71'!C12/'C70'!C12*100</f>
        <v>49.26739926739927</v>
      </c>
      <c r="D12" s="99">
        <f>+'C71'!D12/'C70'!D12*100</f>
        <v>59.661495063469673</v>
      </c>
      <c r="E12" s="99"/>
      <c r="F12" s="99">
        <f>+'C71'!F12/'C70'!F12*100</f>
        <v>42.364532019704434</v>
      </c>
      <c r="G12" s="99">
        <f>+'C71'!G12/'C70'!G12*100</f>
        <v>35.106382978723403</v>
      </c>
      <c r="H12" s="99">
        <f>+'C71'!H12/'C70'!H12*100</f>
        <v>48.623853211009177</v>
      </c>
      <c r="I12" s="99"/>
      <c r="J12" s="99">
        <f>+'C71'!J12/'C70'!J12*100</f>
        <v>47.441860465116278</v>
      </c>
      <c r="K12" s="99">
        <f>+'C71'!K12/'C70'!K12*100</f>
        <v>40.229885057471265</v>
      </c>
      <c r="L12" s="99">
        <f>+'C71'!L12/'C70'!L12*100</f>
        <v>52.34375</v>
      </c>
      <c r="M12" s="99"/>
      <c r="N12" s="99">
        <f>+'C71'!N12/'C70'!N12*100</f>
        <v>70.353982300884951</v>
      </c>
      <c r="O12" s="99">
        <f>+'C71'!O12/'C70'!O12*100</f>
        <v>60.576923076923073</v>
      </c>
      <c r="P12" s="99">
        <f>+'C71'!P12/'C70'!P12*100</f>
        <v>78.688524590163937</v>
      </c>
      <c r="Q12" s="99"/>
      <c r="R12" s="99">
        <f>+'C71'!R12/'C70'!R12*100</f>
        <v>32.294617563739372</v>
      </c>
      <c r="S12" s="99">
        <f>+'C71'!S12/'C70'!S12*100</f>
        <v>31.578947368421051</v>
      </c>
      <c r="T12" s="99">
        <f>+'C71'!T12/'C70'!T12*100</f>
        <v>32.835820895522389</v>
      </c>
      <c r="U12" s="99"/>
      <c r="V12" s="99">
        <f>+'C71'!V12/'C70'!V12*100</f>
        <v>89.534883720930239</v>
      </c>
      <c r="W12" s="99">
        <f>+'C71'!W12/'C70'!W12*100</f>
        <v>82.568807339449549</v>
      </c>
      <c r="X12" s="99">
        <f>+'C71'!X12/'C70'!X12*100</f>
        <v>94.630872483221466</v>
      </c>
      <c r="Y12" s="99"/>
      <c r="Z12" s="37">
        <v>0</v>
      </c>
      <c r="AA12" s="37">
        <v>0</v>
      </c>
      <c r="AB12" s="37">
        <v>0</v>
      </c>
    </row>
    <row r="13" spans="1:31" ht="15.95" customHeight="1" x14ac:dyDescent="0.25">
      <c r="A13" s="53" t="s">
        <v>49</v>
      </c>
      <c r="B13" s="37">
        <v>0</v>
      </c>
      <c r="C13" s="37">
        <v>0</v>
      </c>
      <c r="D13" s="37">
        <v>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0</v>
      </c>
      <c r="S13" s="37">
        <v>0</v>
      </c>
      <c r="T13" s="37">
        <v>0</v>
      </c>
      <c r="U13" s="37"/>
      <c r="V13" s="37">
        <v>0</v>
      </c>
      <c r="W13" s="37">
        <v>0</v>
      </c>
      <c r="X13" s="37">
        <v>0</v>
      </c>
      <c r="Y13" s="99"/>
      <c r="Z13" s="37">
        <v>0</v>
      </c>
      <c r="AA13" s="37">
        <v>0</v>
      </c>
      <c r="AB13" s="37">
        <v>0</v>
      </c>
    </row>
    <row r="14" spans="1:31" ht="15.95" customHeight="1" x14ac:dyDescent="0.25">
      <c r="A14" s="53" t="s">
        <v>50</v>
      </c>
      <c r="B14" s="99">
        <f>+'C71'!B14/'C70'!B14*100</f>
        <v>72.0489977728285</v>
      </c>
      <c r="C14" s="99">
        <f>+'C71'!C14/'C70'!C14*100</f>
        <v>60.501567398119128</v>
      </c>
      <c r="D14" s="99">
        <f>+'C71'!D14/'C70'!D14*100</f>
        <v>78.411053540587218</v>
      </c>
      <c r="E14" s="99"/>
      <c r="F14" s="99">
        <f>+'C71'!F14/'C70'!F14*100</f>
        <v>53.608247422680414</v>
      </c>
      <c r="G14" s="99">
        <f>+'C71'!G14/'C70'!G14*100</f>
        <v>36.363636363636367</v>
      </c>
      <c r="H14" s="99">
        <f>+'C71'!H14/'C70'!H14*100</f>
        <v>62.5</v>
      </c>
      <c r="I14" s="99"/>
      <c r="J14" s="99">
        <f>+'C71'!J14/'C70'!J14*100</f>
        <v>58.74125874125874</v>
      </c>
      <c r="K14" s="99">
        <f>+'C71'!K14/'C70'!K14*100</f>
        <v>42.222222222222221</v>
      </c>
      <c r="L14" s="99">
        <f>+'C71'!L14/'C70'!L14*100</f>
        <v>66.326530612244895</v>
      </c>
      <c r="M14" s="99"/>
      <c r="N14" s="99">
        <f>+'C71'!N14/'C70'!N14*100</f>
        <v>74.093264248704656</v>
      </c>
      <c r="O14" s="99">
        <f>+'C71'!O14/'C70'!O14*100</f>
        <v>69.014084507042256</v>
      </c>
      <c r="P14" s="99">
        <f>+'C71'!P14/'C70'!P14*100</f>
        <v>77.049180327868854</v>
      </c>
      <c r="Q14" s="99"/>
      <c r="R14" s="99">
        <f>+'C71'!R14/'C70'!R14*100</f>
        <v>70.09345794392523</v>
      </c>
      <c r="S14" s="99">
        <f>+'C71'!S14/'C70'!S14*100</f>
        <v>54.794520547945204</v>
      </c>
      <c r="T14" s="99">
        <f>+'C71'!T14/'C70'!T14*100</f>
        <v>78.01418439716312</v>
      </c>
      <c r="U14" s="99"/>
      <c r="V14" s="99">
        <f>+'C71'!V14/'C70'!V14*100</f>
        <v>86.852589641434264</v>
      </c>
      <c r="W14" s="99">
        <f>+'C71'!W14/'C70'!W14*100</f>
        <v>75.257731958762889</v>
      </c>
      <c r="X14" s="99">
        <f>+'C71'!X14/'C70'!X14*100</f>
        <v>94.155844155844164</v>
      </c>
      <c r="Y14" s="99"/>
      <c r="Z14" s="146">
        <v>0</v>
      </c>
      <c r="AA14" s="37">
        <v>0</v>
      </c>
      <c r="AB14" s="37">
        <v>0</v>
      </c>
    </row>
    <row r="15" spans="1:31" ht="15.95" customHeight="1" x14ac:dyDescent="0.25">
      <c r="A15" s="53" t="s">
        <v>51</v>
      </c>
      <c r="B15" s="99">
        <f>+'C71'!B15/'C70'!B15*100</f>
        <v>61.731843575418999</v>
      </c>
      <c r="C15" s="99">
        <f>+'C71'!C15/'C70'!C15*100</f>
        <v>53.481012658227847</v>
      </c>
      <c r="D15" s="99">
        <f>+'C71'!D15/'C70'!D15*100</f>
        <v>68.25</v>
      </c>
      <c r="E15" s="99"/>
      <c r="F15" s="99">
        <f>+'C71'!F15/'C70'!F15*100</f>
        <v>53.086419753086425</v>
      </c>
      <c r="G15" s="99">
        <f>+'C71'!G15/'C70'!G15*100</f>
        <v>40</v>
      </c>
      <c r="H15" s="99">
        <f>+'C71'!H15/'C70'!H15*100</f>
        <v>65.853658536585371</v>
      </c>
      <c r="I15" s="99"/>
      <c r="J15" s="99">
        <f>+'C71'!J15/'C70'!J15*100</f>
        <v>51.612903225806448</v>
      </c>
      <c r="K15" s="99">
        <f>+'C71'!K15/'C70'!K15*100</f>
        <v>45.454545454545453</v>
      </c>
      <c r="L15" s="99">
        <f>+'C71'!L15/'C70'!L15*100</f>
        <v>56.521739130434781</v>
      </c>
      <c r="M15" s="99"/>
      <c r="N15" s="99">
        <f>+'C71'!N15/'C70'!N15*100</f>
        <v>72.151898734177209</v>
      </c>
      <c r="O15" s="99">
        <f>+'C71'!O15/'C70'!O15*100</f>
        <v>65.789473684210535</v>
      </c>
      <c r="P15" s="99">
        <f>+'C71'!P15/'C70'!P15*100</f>
        <v>78.048780487804876</v>
      </c>
      <c r="Q15" s="99"/>
      <c r="R15" s="99">
        <f>+'C71'!R15/'C70'!R15*100</f>
        <v>41.621621621621621</v>
      </c>
      <c r="S15" s="99">
        <f>+'C71'!S15/'C70'!S15*100</f>
        <v>27.397260273972602</v>
      </c>
      <c r="T15" s="99">
        <f>+'C71'!T15/'C70'!T15*100</f>
        <v>50.892857142857139</v>
      </c>
      <c r="U15" s="99"/>
      <c r="V15" s="99">
        <f>+'C71'!V15/'C70'!V15*100</f>
        <v>85.714285714285708</v>
      </c>
      <c r="W15" s="99">
        <f>+'C71'!W15/'C70'!W15*100</f>
        <v>80.555555555555557</v>
      </c>
      <c r="X15" s="99">
        <f>+'C71'!X15/'C70'!X15*100</f>
        <v>89.583333333333343</v>
      </c>
      <c r="Y15" s="99"/>
      <c r="Z15" s="37">
        <v>0</v>
      </c>
      <c r="AA15" s="37">
        <v>0</v>
      </c>
      <c r="AB15" s="37">
        <v>0</v>
      </c>
    </row>
    <row r="16" spans="1:31" ht="15.95" customHeight="1" x14ac:dyDescent="0.25">
      <c r="A16" s="53" t="s">
        <v>52</v>
      </c>
      <c r="B16" s="99">
        <f>+'C71'!B16/'C70'!B16*100</f>
        <v>54.026535020055547</v>
      </c>
      <c r="C16" s="99">
        <f>+'C71'!C16/'C70'!C16*100</f>
        <v>42.664092664092664</v>
      </c>
      <c r="D16" s="99">
        <f>+'C71'!D16/'C70'!D16*100</f>
        <v>64.493183165382334</v>
      </c>
      <c r="E16" s="99"/>
      <c r="F16" s="99">
        <f>+'C71'!F16/'C70'!F16*100</f>
        <v>39.265536723163841</v>
      </c>
      <c r="G16" s="99">
        <f>+'C71'!G16/'C70'!G16*100</f>
        <v>25.925925925925924</v>
      </c>
      <c r="H16" s="99">
        <f>+'C71'!H16/'C70'!H16*100</f>
        <v>50.520833333333336</v>
      </c>
      <c r="I16" s="99"/>
      <c r="J16" s="99">
        <f>+'C71'!J16/'C70'!J16*100</f>
        <v>38.19301848049281</v>
      </c>
      <c r="K16" s="99">
        <f>+'C71'!K16/'C70'!K16*100</f>
        <v>25.390625</v>
      </c>
      <c r="L16" s="99">
        <f>+'C71'!L16/'C70'!L16*100</f>
        <v>52.380952380952387</v>
      </c>
      <c r="M16" s="99"/>
      <c r="N16" s="99">
        <f>+'C71'!N16/'C70'!N16*100</f>
        <v>62.34676007005254</v>
      </c>
      <c r="O16" s="99">
        <f>+'C71'!O16/'C70'!O16*100</f>
        <v>53.597122302158276</v>
      </c>
      <c r="P16" s="99">
        <f>+'C71'!P16/'C70'!P16*100</f>
        <v>70.648464163822524</v>
      </c>
      <c r="Q16" s="99"/>
      <c r="R16" s="99">
        <f>+'C71'!R16/'C70'!R16*100</f>
        <v>39.111111111111114</v>
      </c>
      <c r="S16" s="99">
        <f>+'C71'!S16/'C70'!S16*100</f>
        <v>25.542168674698797</v>
      </c>
      <c r="T16" s="99">
        <f>+'C71'!T16/'C70'!T16*100</f>
        <v>50.72164948453608</v>
      </c>
      <c r="U16" s="99"/>
      <c r="V16" s="99">
        <f>+'C71'!V16/'C70'!V16*100</f>
        <v>77.28740581270182</v>
      </c>
      <c r="W16" s="99">
        <f>+'C71'!W16/'C70'!W16*100</f>
        <v>67.945823927765232</v>
      </c>
      <c r="X16" s="99">
        <f>+'C71'!X16/'C70'!X16*100</f>
        <v>85.802469135802468</v>
      </c>
      <c r="Y16" s="99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99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99">
        <f>+'C71'!B18/'C70'!B18*100</f>
        <v>57.560137457044668</v>
      </c>
      <c r="C18" s="99">
        <f>+'C71'!C18/'C70'!C18*100</f>
        <v>51.40112089671738</v>
      </c>
      <c r="D18" s="99">
        <f>+'C71'!D18/'C70'!D18*100</f>
        <v>62.191450933172788</v>
      </c>
      <c r="E18" s="99"/>
      <c r="F18" s="99">
        <f>+'C71'!F18/'C70'!F18*100</f>
        <v>47.648261758691206</v>
      </c>
      <c r="G18" s="99">
        <f>+'C71'!G18/'C70'!G18*100</f>
        <v>35.922330097087382</v>
      </c>
      <c r="H18" s="99">
        <f>+'C71'!H18/'C70'!H18*100</f>
        <v>56.183745583038871</v>
      </c>
      <c r="I18" s="99"/>
      <c r="J18" s="99">
        <f>+'C71'!J18/'C70'!J18*100</f>
        <v>47.227191413237925</v>
      </c>
      <c r="K18" s="99">
        <f>+'C71'!K18/'C70'!K18*100</f>
        <v>42.145593869731798</v>
      </c>
      <c r="L18" s="99">
        <f>+'C71'!L18/'C70'!L18*100</f>
        <v>51.677852348993291</v>
      </c>
      <c r="M18" s="99"/>
      <c r="N18" s="99">
        <f>+'C71'!N18/'C70'!N18*100</f>
        <v>61.888111888111887</v>
      </c>
      <c r="O18" s="99">
        <f>+'C71'!O18/'C70'!O18*100</f>
        <v>52.244897959183675</v>
      </c>
      <c r="P18" s="99">
        <f>+'C71'!P18/'C70'!P18*100</f>
        <v>69.113149847094803</v>
      </c>
      <c r="Q18" s="99"/>
      <c r="R18" s="99">
        <f>+'C71'!R18/'C70'!R18*100</f>
        <v>54.958677685950406</v>
      </c>
      <c r="S18" s="99">
        <f>+'C71'!S18/'C70'!S18*100</f>
        <v>54.125412541254128</v>
      </c>
      <c r="T18" s="99">
        <f>+'C71'!T18/'C70'!T18*100</f>
        <v>55.555555555555557</v>
      </c>
      <c r="U18" s="99"/>
      <c r="V18" s="99">
        <f>+'C71'!V18/'C70'!V18*100</f>
        <v>75.354609929078009</v>
      </c>
      <c r="W18" s="99">
        <f>+'C71'!W18/'C70'!W18*100</f>
        <v>70.940170940170944</v>
      </c>
      <c r="X18" s="99">
        <f>+'C71'!X18/'C70'!X18*100</f>
        <v>78.484848484848484</v>
      </c>
      <c r="Y18" s="99"/>
      <c r="Z18" s="146">
        <v>0</v>
      </c>
      <c r="AA18" s="37">
        <v>0</v>
      </c>
      <c r="AB18" s="37">
        <v>0</v>
      </c>
    </row>
    <row r="19" spans="1:28" ht="15.95" customHeight="1" x14ac:dyDescent="0.25">
      <c r="A19" s="53" t="s">
        <v>55</v>
      </c>
      <c r="B19" s="99">
        <f>+'C71'!B19/'C70'!B19*100</f>
        <v>62.570507655116835</v>
      </c>
      <c r="C19" s="99">
        <f>+'C71'!C19/'C70'!C19*100</f>
        <v>58.214285714285715</v>
      </c>
      <c r="D19" s="99">
        <f>+'C71'!D19/'C70'!D19*100</f>
        <v>66.152716593245231</v>
      </c>
      <c r="E19" s="99"/>
      <c r="F19" s="99">
        <f>+'C71'!F19/'C70'!F19*100</f>
        <v>56.000000000000007</v>
      </c>
      <c r="G19" s="99">
        <f>+'C71'!G19/'C70'!G19*100</f>
        <v>45.945945945945951</v>
      </c>
      <c r="H19" s="99">
        <f>+'C71'!H19/'C70'!H19*100</f>
        <v>64.02877697841727</v>
      </c>
      <c r="I19" s="99"/>
      <c r="J19" s="99">
        <f>+'C71'!J19/'C70'!J19*100</f>
        <v>63.561643835616444</v>
      </c>
      <c r="K19" s="99">
        <f>+'C71'!K19/'C70'!K19*100</f>
        <v>60</v>
      </c>
      <c r="L19" s="99">
        <f>+'C71'!L19/'C70'!L19*100</f>
        <v>66.341463414634148</v>
      </c>
      <c r="M19" s="99"/>
      <c r="N19" s="99">
        <f>+'C71'!N19/'C70'!N19*100</f>
        <v>62.003780718336486</v>
      </c>
      <c r="O19" s="99">
        <f>+'C71'!O19/'C70'!O19*100</f>
        <v>59.45945945945946</v>
      </c>
      <c r="P19" s="99">
        <f>+'C71'!P19/'C70'!P19*100</f>
        <v>64.444444444444443</v>
      </c>
      <c r="Q19" s="99"/>
      <c r="R19" s="99">
        <f>+'C71'!R19/'C70'!R19*100</f>
        <v>55.70987654320988</v>
      </c>
      <c r="S19" s="99">
        <f>+'C71'!S19/'C70'!S19*100</f>
        <v>51.186440677966104</v>
      </c>
      <c r="T19" s="99">
        <f>+'C71'!T19/'C70'!T19*100</f>
        <v>59.490084985835686</v>
      </c>
      <c r="U19" s="99"/>
      <c r="V19" s="99">
        <f>+'C71'!V19/'C70'!V19*100</f>
        <v>71.304347826086953</v>
      </c>
      <c r="W19" s="99">
        <f>+'C71'!W19/'C70'!W19*100</f>
        <v>67.796610169491515</v>
      </c>
      <c r="X19" s="99">
        <f>+'C71'!X19/'C70'!X19*100</f>
        <v>73.924050632911403</v>
      </c>
      <c r="Y19" s="99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37">
        <v>0</v>
      </c>
      <c r="C20" s="37">
        <v>0</v>
      </c>
      <c r="D20" s="37">
        <v>0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0</v>
      </c>
      <c r="S20" s="37">
        <v>0</v>
      </c>
      <c r="T20" s="37">
        <v>0</v>
      </c>
      <c r="U20" s="37"/>
      <c r="V20" s="37">
        <v>0</v>
      </c>
      <c r="W20" s="37">
        <v>0</v>
      </c>
      <c r="X20" s="37">
        <v>0</v>
      </c>
      <c r="Y20" s="99"/>
      <c r="Z20" s="37">
        <v>0</v>
      </c>
      <c r="AA20" s="37">
        <v>0</v>
      </c>
      <c r="AB20" s="37">
        <v>0</v>
      </c>
    </row>
    <row r="21" spans="1:28" ht="15.95" customHeight="1" x14ac:dyDescent="0.25">
      <c r="A21" s="53" t="s">
        <v>57</v>
      </c>
      <c r="B21" s="37">
        <v>0</v>
      </c>
      <c r="C21" s="37">
        <v>0</v>
      </c>
      <c r="D21" s="37">
        <v>0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0</v>
      </c>
      <c r="S21" s="37">
        <v>0</v>
      </c>
      <c r="T21" s="37">
        <v>0</v>
      </c>
      <c r="U21" s="37"/>
      <c r="V21" s="37">
        <v>0</v>
      </c>
      <c r="W21" s="37">
        <v>0</v>
      </c>
      <c r="X21" s="37">
        <v>0</v>
      </c>
      <c r="Y21" s="99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99">
        <f>+'C71'!B22/'C70'!B22*100</f>
        <v>63.170163170163171</v>
      </c>
      <c r="C22" s="99">
        <f>+'C71'!C22/'C70'!C22*100</f>
        <v>59.913793103448278</v>
      </c>
      <c r="D22" s="99">
        <f>+'C71'!D22/'C70'!D22*100</f>
        <v>65.653245686113394</v>
      </c>
      <c r="E22" s="99"/>
      <c r="F22" s="99">
        <f>+'C71'!F22/'C70'!F22*100</f>
        <v>71.181556195965427</v>
      </c>
      <c r="G22" s="99">
        <f>+'C71'!G22/'C70'!G22*100</f>
        <v>64.329268292682926</v>
      </c>
      <c r="H22" s="99">
        <f>+'C71'!H22/'C70'!H22*100</f>
        <v>77.322404371584696</v>
      </c>
      <c r="I22" s="99"/>
      <c r="J22" s="99">
        <f>+'C71'!J22/'C70'!J22*100</f>
        <v>60.554089709762536</v>
      </c>
      <c r="K22" s="99">
        <f>+'C71'!K22/'C70'!K22*100</f>
        <v>53.731343283582092</v>
      </c>
      <c r="L22" s="99">
        <f>+'C71'!L22/'C70'!L22*100</f>
        <v>65.957446808510639</v>
      </c>
      <c r="M22" s="99"/>
      <c r="N22" s="99">
        <f>+'C71'!N22/'C70'!N22*100</f>
        <v>67.990919409761631</v>
      </c>
      <c r="O22" s="99">
        <f>+'C71'!O22/'C70'!O22*100</f>
        <v>62.368421052631582</v>
      </c>
      <c r="P22" s="99">
        <f>+'C71'!P22/'C70'!P22*100</f>
        <v>72.255489021956095</v>
      </c>
      <c r="Q22" s="99"/>
      <c r="R22" s="99">
        <f>+'C71'!R22/'C70'!R22*100</f>
        <v>54.838709677419352</v>
      </c>
      <c r="S22" s="99">
        <f>+'C71'!S22/'C70'!S22*100</f>
        <v>61.252900232018561</v>
      </c>
      <c r="T22" s="99">
        <f>+'C71'!T22/'C70'!T22*100</f>
        <v>50.168918918918912</v>
      </c>
      <c r="U22" s="99"/>
      <c r="V22" s="99">
        <f>+'C71'!V22/'C70'!V22*100</f>
        <v>63.918629550321207</v>
      </c>
      <c r="W22" s="99">
        <f>+'C71'!W22/'C70'!W22*100</f>
        <v>57.591623036649217</v>
      </c>
      <c r="X22" s="99">
        <f>+'C71'!X22/'C70'!X22*100</f>
        <v>68.29710144927536</v>
      </c>
      <c r="Y22" s="99"/>
      <c r="Z22" s="146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99">
        <f>+'C71'!B23/'C70'!B23*100</f>
        <v>100</v>
      </c>
      <c r="C23" s="99">
        <f>+'C71'!C23/'C70'!C23*100</f>
        <v>100</v>
      </c>
      <c r="D23" s="99">
        <f>+'C71'!D23/'C70'!D23*100</f>
        <v>100</v>
      </c>
      <c r="E23" s="99"/>
      <c r="F23" s="99">
        <f>+'C71'!F23/'C70'!F23*100</f>
        <v>100</v>
      </c>
      <c r="G23" s="99">
        <f>+'C71'!G23/'C70'!G23*100</f>
        <v>100</v>
      </c>
      <c r="H23" s="99">
        <f>+'C71'!H23/'C70'!H23*100</f>
        <v>100</v>
      </c>
      <c r="I23" s="99"/>
      <c r="J23" s="99">
        <f>+'C71'!J23/'C70'!J23*100</f>
        <v>100</v>
      </c>
      <c r="K23" s="99">
        <f>+'C71'!K23/'C70'!K23*100</f>
        <v>100</v>
      </c>
      <c r="L23" s="99">
        <f>+'C71'!L23/'C70'!L23*100</f>
        <v>100</v>
      </c>
      <c r="M23" s="99"/>
      <c r="N23" s="99">
        <f>+'C71'!N23/'C70'!N23*100</f>
        <v>100</v>
      </c>
      <c r="O23" s="99">
        <f>+'C71'!O23/'C70'!O23*100</f>
        <v>100</v>
      </c>
      <c r="P23" s="99">
        <f>+'C71'!P23/'C70'!P23*100</f>
        <v>100</v>
      </c>
      <c r="Q23" s="99"/>
      <c r="R23" s="99">
        <f>+'C71'!R23/'C70'!R23*100</f>
        <v>100</v>
      </c>
      <c r="S23" s="99">
        <f>+'C71'!S23/'C70'!S23*100</f>
        <v>100</v>
      </c>
      <c r="T23" s="99">
        <f>+'C71'!T23/'C70'!T23*100</f>
        <v>100</v>
      </c>
      <c r="U23" s="99"/>
      <c r="V23" s="99">
        <f>+'C71'!V23/'C70'!V23*100</f>
        <v>100</v>
      </c>
      <c r="W23" s="99">
        <f>+'C71'!W23/'C70'!W23*100</f>
        <v>100</v>
      </c>
      <c r="X23" s="99">
        <f>+'C71'!X23/'C70'!X23*100</f>
        <v>100</v>
      </c>
      <c r="Y23" s="99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99">
        <f>+'C71'!B24/'C70'!B24*100</f>
        <v>53.805394990366082</v>
      </c>
      <c r="C24" s="99">
        <f>+'C71'!C24/'C70'!C24*100</f>
        <v>51.97674418604651</v>
      </c>
      <c r="D24" s="99">
        <f>+'C71'!D24/'C70'!D24*100</f>
        <v>55.098684210526315</v>
      </c>
      <c r="E24" s="99"/>
      <c r="F24" s="99">
        <f>+'C71'!F24/'C70'!F24*100</f>
        <v>54.411764705882348</v>
      </c>
      <c r="G24" s="99">
        <f>+'C71'!G24/'C70'!G24*100</f>
        <v>53.703703703703709</v>
      </c>
      <c r="H24" s="99">
        <f>+'C71'!H24/'C70'!H24*100</f>
        <v>54.878048780487809</v>
      </c>
      <c r="I24" s="99"/>
      <c r="J24" s="99">
        <f>+'C71'!J24/'C70'!J24*100</f>
        <v>48.628428927680801</v>
      </c>
      <c r="K24" s="99">
        <f>+'C71'!K24/'C70'!K24*100</f>
        <v>43.478260869565219</v>
      </c>
      <c r="L24" s="99">
        <f>+'C71'!L24/'C70'!L24*100</f>
        <v>52.083333333333336</v>
      </c>
      <c r="M24" s="99"/>
      <c r="N24" s="99">
        <f>+'C71'!N24/'C70'!N24*100</f>
        <v>47.379912663755455</v>
      </c>
      <c r="O24" s="99">
        <f>+'C71'!O24/'C70'!O24*100</f>
        <v>42.5</v>
      </c>
      <c r="P24" s="99">
        <f>+'C71'!P24/'C70'!P24*100</f>
        <v>51.162790697674424</v>
      </c>
      <c r="Q24" s="99"/>
      <c r="R24" s="99">
        <f>+'C71'!R24/'C70'!R24*100</f>
        <v>47.959183673469383</v>
      </c>
      <c r="S24" s="99">
        <f>+'C71'!S24/'C70'!S24*100</f>
        <v>49.514563106796118</v>
      </c>
      <c r="T24" s="99">
        <f>+'C71'!T24/'C70'!T24*100</f>
        <v>46.83098591549296</v>
      </c>
      <c r="U24" s="99"/>
      <c r="V24" s="99">
        <f>+'C71'!V24/'C70'!V24*100</f>
        <v>70.769230769230774</v>
      </c>
      <c r="W24" s="99">
        <f>+'C71'!W24/'C70'!W24*100</f>
        <v>71.351351351351354</v>
      </c>
      <c r="X24" s="99">
        <f>+'C71'!X24/'C70'!X24*100</f>
        <v>70.370370370370367</v>
      </c>
      <c r="Y24" s="99"/>
      <c r="Z24" s="146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99">
        <f>+'C71'!B25/'C70'!B25*100</f>
        <v>45.276690888764676</v>
      </c>
      <c r="C25" s="99">
        <f>+'C71'!C25/'C70'!C25*100</f>
        <v>34.889434889434888</v>
      </c>
      <c r="D25" s="99">
        <f>+'C71'!D25/'C70'!D25*100</f>
        <v>53.948717948717949</v>
      </c>
      <c r="E25" s="99"/>
      <c r="F25" s="99">
        <f>+'C71'!F25/'C70'!F25*100</f>
        <v>32.863849765258216</v>
      </c>
      <c r="G25" s="99">
        <f>+'C71'!G25/'C70'!G25*100</f>
        <v>21.111111111111111</v>
      </c>
      <c r="H25" s="99">
        <f>+'C71'!H25/'C70'!H25*100</f>
        <v>41.463414634146339</v>
      </c>
      <c r="I25" s="99"/>
      <c r="J25" s="99">
        <f>+'C71'!J25/'C70'!J25*100</f>
        <v>29.795918367346943</v>
      </c>
      <c r="K25" s="99">
        <f>+'C71'!K25/'C70'!K25*100</f>
        <v>15.454545454545453</v>
      </c>
      <c r="L25" s="99">
        <f>+'C71'!L25/'C70'!L25*100</f>
        <v>41.481481481481481</v>
      </c>
      <c r="M25" s="99"/>
      <c r="N25" s="99">
        <f>+'C71'!N25/'C70'!N25*100</f>
        <v>45.757575757575758</v>
      </c>
      <c r="O25" s="99">
        <f>+'C71'!O25/'C70'!O25*100</f>
        <v>32.716049382716051</v>
      </c>
      <c r="P25" s="99">
        <f>+'C71'!P25/'C70'!P25*100</f>
        <v>58.333333333333336</v>
      </c>
      <c r="Q25" s="99"/>
      <c r="R25" s="99">
        <f>+'C71'!R25/'C70'!R25*100</f>
        <v>37.298387096774192</v>
      </c>
      <c r="S25" s="99">
        <f>+'C71'!S25/'C70'!S25*100</f>
        <v>25.345622119815669</v>
      </c>
      <c r="T25" s="99">
        <f>+'C71'!T25/'C70'!T25*100</f>
        <v>46.59498207885305</v>
      </c>
      <c r="U25" s="99"/>
      <c r="V25" s="99">
        <f>+'C71'!V25/'C70'!V25*100</f>
        <v>65.544554455445549</v>
      </c>
      <c r="W25" s="99">
        <f>+'C71'!W25/'C70'!W25*100</f>
        <v>59.574468085106382</v>
      </c>
      <c r="X25" s="99">
        <f>+'C71'!X25/'C70'!X25*100</f>
        <v>70.740740740740733</v>
      </c>
      <c r="Y25" s="99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99">
        <f>+'C71'!B26/'C70'!B26*100</f>
        <v>56.026058631921828</v>
      </c>
      <c r="C26" s="99">
        <f>+'C71'!C26/'C70'!C26*100</f>
        <v>45.152354570637122</v>
      </c>
      <c r="D26" s="99">
        <f>+'C71'!D26/'C70'!D26*100</f>
        <v>63.035714285714285</v>
      </c>
      <c r="E26" s="99"/>
      <c r="F26" s="99">
        <f>+'C71'!F26/'C70'!F26*100</f>
        <v>58.333333333333336</v>
      </c>
      <c r="G26" s="99">
        <f>+'C71'!G26/'C70'!G26*100</f>
        <v>44.736842105263158</v>
      </c>
      <c r="H26" s="99">
        <f>+'C71'!H26/'C70'!H26*100</f>
        <v>69.565217391304344</v>
      </c>
      <c r="I26" s="99"/>
      <c r="J26" s="99">
        <f>+'C71'!J26/'C70'!J26*100</f>
        <v>41.612903225806456</v>
      </c>
      <c r="K26" s="99">
        <f>+'C71'!K26/'C70'!K26*100</f>
        <v>27.64227642276423</v>
      </c>
      <c r="L26" s="99">
        <f>+'C71'!L26/'C70'!L26*100</f>
        <v>50.802139037433157</v>
      </c>
      <c r="M26" s="99"/>
      <c r="N26" s="99">
        <f>+'C71'!N26/'C70'!N26*100</f>
        <v>57.784431137724546</v>
      </c>
      <c r="O26" s="99">
        <f>+'C71'!O26/'C70'!O26*100</f>
        <v>48.031496062992126</v>
      </c>
      <c r="P26" s="99">
        <f>+'C71'!P26/'C70'!P26*100</f>
        <v>63.768115942028977</v>
      </c>
      <c r="Q26" s="99"/>
      <c r="R26" s="99">
        <f>+'C71'!R26/'C70'!R26*100</f>
        <v>48.170731707317074</v>
      </c>
      <c r="S26" s="99">
        <f>+'C71'!S26/'C70'!S26*100</f>
        <v>41.5</v>
      </c>
      <c r="T26" s="99">
        <f>+'C71'!T26/'C70'!T26*100</f>
        <v>52.739726027397261</v>
      </c>
      <c r="U26" s="99"/>
      <c r="V26" s="99">
        <f>+'C71'!V26/'C70'!V26*100</f>
        <v>71.806167400881066</v>
      </c>
      <c r="W26" s="99">
        <f>+'C71'!W26/'C70'!W26*100</f>
        <v>61.392405063291143</v>
      </c>
      <c r="X26" s="99">
        <f>+'C71'!X26/'C70'!X26*100</f>
        <v>77.36486486486487</v>
      </c>
      <c r="Y26" s="99"/>
      <c r="Z26" s="37">
        <v>0</v>
      </c>
      <c r="AA26" s="37">
        <v>0</v>
      </c>
      <c r="AB26" s="37">
        <v>0</v>
      </c>
    </row>
    <row r="27" spans="1:28" ht="15.95" customHeight="1" x14ac:dyDescent="0.25">
      <c r="A27" s="53" t="s">
        <v>63</v>
      </c>
      <c r="B27" s="99">
        <f>+'C71'!B27/'C70'!B27*100</f>
        <v>61.065573770491795</v>
      </c>
      <c r="C27" s="99">
        <f>+'C71'!C27/'C70'!C27*100</f>
        <v>59.090909090909093</v>
      </c>
      <c r="D27" s="99">
        <f>+'C71'!D27/'C70'!D27*100</f>
        <v>63.392857142857139</v>
      </c>
      <c r="E27" s="99"/>
      <c r="F27" s="99">
        <f>+'C71'!F27/'C70'!F27*100</f>
        <v>43.75</v>
      </c>
      <c r="G27" s="99">
        <f>+'C71'!G27/'C70'!G27*100</f>
        <v>37.5</v>
      </c>
      <c r="H27" s="99">
        <f>+'C71'!H27/'C70'!H27*100</f>
        <v>50</v>
      </c>
      <c r="I27" s="99"/>
      <c r="J27" s="99">
        <f>+'C71'!J27/'C70'!J27*100</f>
        <v>35.294117647058826</v>
      </c>
      <c r="K27" s="99">
        <f>+'C71'!K27/'C70'!K27*100</f>
        <v>36.84210526315789</v>
      </c>
      <c r="L27" s="99">
        <f>+'C71'!L27/'C70'!L27*100</f>
        <v>33.333333333333329</v>
      </c>
      <c r="M27" s="99"/>
      <c r="N27" s="99">
        <f>+'C71'!N27/'C70'!N27*100</f>
        <v>78.125</v>
      </c>
      <c r="O27" s="99">
        <f>+'C71'!O27/'C70'!O27*100</f>
        <v>66.666666666666657</v>
      </c>
      <c r="P27" s="99">
        <f>+'C71'!P27/'C70'!P27*100</f>
        <v>100</v>
      </c>
      <c r="Q27" s="99"/>
      <c r="R27" s="99">
        <f>+'C71'!R27/'C70'!R27*100</f>
        <v>38.095238095238095</v>
      </c>
      <c r="S27" s="99">
        <f>+'C71'!S27/'C70'!S27*100</f>
        <v>40</v>
      </c>
      <c r="T27" s="99">
        <f>+'C71'!T27/'C70'!T27*100</f>
        <v>36.363636363636367</v>
      </c>
      <c r="U27" s="99"/>
      <c r="V27" s="99">
        <f>+'C71'!V27/'C70'!V27*100</f>
        <v>81.818181818181827</v>
      </c>
      <c r="W27" s="99">
        <f>+'C71'!W27/'C70'!W27*100</f>
        <v>77.777777777777786</v>
      </c>
      <c r="X27" s="99">
        <f>+'C71'!X27/'C70'!X27*100</f>
        <v>86.666666666666671</v>
      </c>
      <c r="Y27" s="99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99">
        <f>+'C71'!B28/'C70'!B28*100</f>
        <v>72.781065088757401</v>
      </c>
      <c r="C28" s="99">
        <f>+'C71'!C28/'C70'!C28*100</f>
        <v>71.428571428571431</v>
      </c>
      <c r="D28" s="99">
        <f>+'C71'!D28/'C70'!D28*100</f>
        <v>73.451327433628322</v>
      </c>
      <c r="E28" s="99"/>
      <c r="F28" s="99">
        <f>+'C71'!F28/'C70'!F28*100</f>
        <v>100</v>
      </c>
      <c r="G28" s="99">
        <f>+'C71'!G28/'C70'!G28*100</f>
        <v>100</v>
      </c>
      <c r="H28" s="99">
        <f>+'C71'!H28/'C70'!H28*100</f>
        <v>100</v>
      </c>
      <c r="I28" s="99"/>
      <c r="J28" s="99">
        <f>+'C71'!J28/'C70'!J28*100</f>
        <v>80.952380952380949</v>
      </c>
      <c r="K28" s="99">
        <f>+'C71'!K28/'C70'!K28*100</f>
        <v>40</v>
      </c>
      <c r="L28" s="99">
        <f>+'C71'!L28/'C70'!L28*100</f>
        <v>93.75</v>
      </c>
      <c r="M28" s="99"/>
      <c r="N28" s="99">
        <f>+'C71'!N28/'C70'!N28*100</f>
        <v>70.588235294117652</v>
      </c>
      <c r="O28" s="99">
        <f>+'C71'!O28/'C70'!O28*100</f>
        <v>64.285714285714292</v>
      </c>
      <c r="P28" s="99">
        <f>+'C71'!P28/'C70'!P28*100</f>
        <v>75</v>
      </c>
      <c r="Q28" s="99"/>
      <c r="R28" s="99">
        <f>+'C71'!R28/'C70'!R28*100</f>
        <v>51.162790697674424</v>
      </c>
      <c r="S28" s="99">
        <f>+'C71'!S28/'C70'!S28*100</f>
        <v>71.428571428571431</v>
      </c>
      <c r="T28" s="99">
        <f>+'C71'!T28/'C70'!T28*100</f>
        <v>47.222222222222221</v>
      </c>
      <c r="U28" s="99"/>
      <c r="V28" s="99">
        <f>+'C71'!V28/'C70'!V28*100</f>
        <v>81.355932203389841</v>
      </c>
      <c r="W28" s="99">
        <f>+'C71'!W28/'C70'!W28*100</f>
        <v>75</v>
      </c>
      <c r="X28" s="99">
        <f>+'C71'!X28/'C70'!X28*100</f>
        <v>85.714285714285708</v>
      </c>
      <c r="Y28" s="99"/>
      <c r="Z28" s="37">
        <v>0</v>
      </c>
      <c r="AA28" s="37">
        <v>0</v>
      </c>
      <c r="AB28" s="37">
        <v>0</v>
      </c>
    </row>
    <row r="29" spans="1:28" ht="15.95" customHeight="1" x14ac:dyDescent="0.25">
      <c r="A29" s="53" t="s">
        <v>65</v>
      </c>
      <c r="B29" s="99">
        <f>+'C71'!B29/'C70'!B29*100</f>
        <v>84.596871239470516</v>
      </c>
      <c r="C29" s="99">
        <f>+'C71'!C29/'C70'!C29*100</f>
        <v>80.291970802919707</v>
      </c>
      <c r="D29" s="99">
        <f>+'C71'!D29/'C70'!D29*100</f>
        <v>88.80952380952381</v>
      </c>
      <c r="E29" s="99"/>
      <c r="F29" s="99">
        <f>+'C71'!F29/'C70'!F29*100</f>
        <v>71.794871794871796</v>
      </c>
      <c r="G29" s="99">
        <f>+'C71'!G29/'C70'!G29*100</f>
        <v>69.565217391304344</v>
      </c>
      <c r="H29" s="99">
        <f>+'C71'!H29/'C70'!H29*100</f>
        <v>75</v>
      </c>
      <c r="I29" s="99"/>
      <c r="J29" s="99">
        <f>+'C71'!J29/'C70'!J29*100</f>
        <v>76.923076923076934</v>
      </c>
      <c r="K29" s="99">
        <f>+'C71'!K29/'C70'!K29*100</f>
        <v>74.074074074074076</v>
      </c>
      <c r="L29" s="99">
        <f>+'C71'!L29/'C70'!L29*100</f>
        <v>81.081081081081081</v>
      </c>
      <c r="M29" s="99"/>
      <c r="N29" s="99">
        <f>+'C71'!N29/'C70'!N29*100</f>
        <v>76.31578947368422</v>
      </c>
      <c r="O29" s="99">
        <f>+'C71'!O29/'C70'!O29*100</f>
        <v>69.117647058823522</v>
      </c>
      <c r="P29" s="99">
        <f>+'C71'!P29/'C70'!P29*100</f>
        <v>86.956521739130437</v>
      </c>
      <c r="Q29" s="99"/>
      <c r="R29" s="99">
        <f>+'C71'!R29/'C70'!R29*100</f>
        <v>85.60311284046692</v>
      </c>
      <c r="S29" s="99">
        <f>+'C71'!S29/'C70'!S29*100</f>
        <v>82.35294117647058</v>
      </c>
      <c r="T29" s="99">
        <f>+'C71'!T29/'C70'!T29*100</f>
        <v>88.405797101449281</v>
      </c>
      <c r="U29" s="99"/>
      <c r="V29" s="99">
        <f>+'C71'!V29/'C70'!V29*100</f>
        <v>92.783505154639172</v>
      </c>
      <c r="W29" s="99">
        <f>+'C71'!W29/'C70'!W29*100</f>
        <v>91.129032258064512</v>
      </c>
      <c r="X29" s="99">
        <f>+'C71'!X29/'C70'!X29*100</f>
        <v>94.011976047904184</v>
      </c>
      <c r="Y29" s="99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99">
        <f>+'C71'!B30/'C70'!B30*100</f>
        <v>62.020905923344948</v>
      </c>
      <c r="C30" s="99">
        <f>+'C71'!C30/'C70'!C30*100</f>
        <v>51.792828685258961</v>
      </c>
      <c r="D30" s="99">
        <f>+'C71'!D30/'C70'!D30*100</f>
        <v>69.969040247678009</v>
      </c>
      <c r="E30" s="99"/>
      <c r="F30" s="99">
        <f>+'C71'!F30/'C70'!F30*100</f>
        <v>58.536585365853654</v>
      </c>
      <c r="G30" s="99">
        <f>+'C71'!G30/'C70'!G30*100</f>
        <v>60</v>
      </c>
      <c r="H30" s="99">
        <f>+'C71'!H30/'C70'!H30*100</f>
        <v>57.692307692307686</v>
      </c>
      <c r="I30" s="99"/>
      <c r="J30" s="99">
        <f>+'C71'!J30/'C70'!J30*100</f>
        <v>52.238805970149251</v>
      </c>
      <c r="K30" s="99">
        <f>+'C71'!K30/'C70'!K30*100</f>
        <v>42.424242424242422</v>
      </c>
      <c r="L30" s="99">
        <f>+'C71'!L30/'C70'!L30*100</f>
        <v>61.764705882352942</v>
      </c>
      <c r="M30" s="99"/>
      <c r="N30" s="99">
        <f>+'C71'!N30/'C70'!N30*100</f>
        <v>61.403508771929829</v>
      </c>
      <c r="O30" s="99">
        <f>+'C71'!O30/'C70'!O30*100</f>
        <v>48.936170212765958</v>
      </c>
      <c r="P30" s="99">
        <f>+'C71'!P30/'C70'!P30*100</f>
        <v>70.149253731343293</v>
      </c>
      <c r="Q30" s="99"/>
      <c r="R30" s="99">
        <f>+'C71'!R30/'C70'!R30*100</f>
        <v>55.70469798657718</v>
      </c>
      <c r="S30" s="99">
        <f>+'C71'!S30/'C70'!S30*100</f>
        <v>52.112676056338024</v>
      </c>
      <c r="T30" s="99">
        <f>+'C71'!T30/'C70'!T30*100</f>
        <v>58.974358974358978</v>
      </c>
      <c r="U30" s="99"/>
      <c r="V30" s="99">
        <f>+'C71'!V30/'C70'!V30*100</f>
        <v>70.935960591133011</v>
      </c>
      <c r="W30" s="99">
        <f>+'C71'!W30/'C70'!W30*100</f>
        <v>55.294117647058826</v>
      </c>
      <c r="X30" s="99">
        <f>+'C71'!X30/'C70'!X30*100</f>
        <v>82.203389830508485</v>
      </c>
      <c r="Y30" s="99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99">
        <f>+'C71'!B31/'C70'!B31*100</f>
        <v>61.57392163319065</v>
      </c>
      <c r="C31" s="99">
        <f>+'C71'!C31/'C70'!C31*100</f>
        <v>54.874835309617922</v>
      </c>
      <c r="D31" s="99">
        <f>+'C71'!D31/'C70'!D31*100</f>
        <v>68.268597761685328</v>
      </c>
      <c r="E31" s="99"/>
      <c r="F31" s="99">
        <f>+'C71'!F31/'C70'!F31*100</f>
        <v>46.710526315789473</v>
      </c>
      <c r="G31" s="99">
        <f>+'C71'!G31/'C70'!G31*100</f>
        <v>44.736842105263158</v>
      </c>
      <c r="H31" s="99">
        <f>+'C71'!H31/'C70'!H31*100</f>
        <v>48.684210526315788</v>
      </c>
      <c r="I31" s="99"/>
      <c r="J31" s="99">
        <f>+'C71'!J31/'C70'!J31*100</f>
        <v>50.107526881720432</v>
      </c>
      <c r="K31" s="99">
        <f>+'C71'!K31/'C70'!K31*100</f>
        <v>45.798319327731093</v>
      </c>
      <c r="L31" s="99">
        <f>+'C71'!L31/'C70'!L31*100</f>
        <v>54.625550660792953</v>
      </c>
      <c r="M31" s="99"/>
      <c r="N31" s="99">
        <f>+'C71'!N31/'C70'!N31*100</f>
        <v>58.41392649903289</v>
      </c>
      <c r="O31" s="99">
        <f>+'C71'!O31/'C70'!O31*100</f>
        <v>54.54545454545454</v>
      </c>
      <c r="P31" s="99">
        <f>+'C71'!P31/'C70'!P31*100</f>
        <v>62.450592885375485</v>
      </c>
      <c r="Q31" s="99"/>
      <c r="R31" s="99">
        <f>+'C71'!R31/'C70'!R31*100</f>
        <v>63.365155131264913</v>
      </c>
      <c r="S31" s="99">
        <f>+'C71'!S31/'C70'!S31*100</f>
        <v>55.348837209302324</v>
      </c>
      <c r="T31" s="99">
        <f>+'C71'!T31/'C70'!T31*100</f>
        <v>71.813725490196077</v>
      </c>
      <c r="U31" s="99"/>
      <c r="V31" s="99">
        <f>+'C71'!V31/'C70'!V31*100</f>
        <v>72.508214676889367</v>
      </c>
      <c r="W31" s="99">
        <f>+'C71'!W31/'C70'!W31*100</f>
        <v>63.133640552995395</v>
      </c>
      <c r="X31" s="99">
        <f>+'C71'!X31/'C70'!X31*100</f>
        <v>81.002087682672226</v>
      </c>
      <c r="Y31" s="99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99">
        <f>+'C71'!B32/'C70'!B32*100</f>
        <v>75.141776937618147</v>
      </c>
      <c r="C32" s="99">
        <f>+'C71'!C32/'C70'!C32*100</f>
        <v>71.098265895953759</v>
      </c>
      <c r="D32" s="99">
        <f>+'C71'!D32/'C70'!D32*100</f>
        <v>77.937649880095933</v>
      </c>
      <c r="E32" s="99"/>
      <c r="F32" s="99">
        <f>+'C71'!F32/'C70'!F32*100</f>
        <v>71.27272727272728</v>
      </c>
      <c r="G32" s="99">
        <f>+'C71'!G32/'C70'!G32*100</f>
        <v>61.467889908256879</v>
      </c>
      <c r="H32" s="99">
        <f>+'C71'!H32/'C70'!H32*100</f>
        <v>77.710843373493972</v>
      </c>
      <c r="I32" s="99"/>
      <c r="J32" s="99">
        <f>+'C71'!J32/'C70'!J32*100</f>
        <v>68.023255813953483</v>
      </c>
      <c r="K32" s="99">
        <f>+'C71'!K32/'C70'!K32*100</f>
        <v>61.805555555555557</v>
      </c>
      <c r="L32" s="99">
        <f>+'C71'!L32/'C70'!L32*100</f>
        <v>72.5</v>
      </c>
      <c r="M32" s="99"/>
      <c r="N32" s="99">
        <f>+'C71'!N32/'C70'!N32*100</f>
        <v>77.337110481586407</v>
      </c>
      <c r="O32" s="99">
        <f>+'C71'!O32/'C70'!O32*100</f>
        <v>73.049645390070921</v>
      </c>
      <c r="P32" s="99">
        <f>+'C71'!P32/'C70'!P32*100</f>
        <v>80.188679245283026</v>
      </c>
      <c r="Q32" s="99"/>
      <c r="R32" s="99">
        <f>+'C71'!R32/'C70'!R32*100</f>
        <v>66.360294117647058</v>
      </c>
      <c r="S32" s="99">
        <f>+'C71'!S32/'C70'!S32*100</f>
        <v>65.470852017937219</v>
      </c>
      <c r="T32" s="99">
        <f>+'C71'!T32/'C70'!T32*100</f>
        <v>66.978193146417439</v>
      </c>
      <c r="U32" s="99"/>
      <c r="V32" s="99">
        <f>+'C71'!V32/'C70'!V32*100</f>
        <v>87.666666666666671</v>
      </c>
      <c r="W32" s="99">
        <f>+'C71'!W32/'C70'!W32*100</f>
        <v>84.677419354838719</v>
      </c>
      <c r="X32" s="99">
        <f>+'C71'!X32/'C70'!X32*100</f>
        <v>89.772727272727266</v>
      </c>
      <c r="Y32" s="99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99">
        <f>+'C71'!B33/'C70'!B33*100</f>
        <v>52.277227722772281</v>
      </c>
      <c r="C33" s="99">
        <f>+'C71'!C33/'C70'!C33*100</f>
        <v>42.297297297297298</v>
      </c>
      <c r="D33" s="99">
        <f>+'C71'!D33/'C70'!D33*100</f>
        <v>61.806451612903224</v>
      </c>
      <c r="E33" s="99"/>
      <c r="F33" s="99">
        <f>+'C71'!F33/'C70'!F33*100</f>
        <v>44.155844155844157</v>
      </c>
      <c r="G33" s="99">
        <f>+'C71'!G33/'C70'!G33*100</f>
        <v>30.555555555555557</v>
      </c>
      <c r="H33" s="99">
        <f>+'C71'!H33/'C70'!H33*100</f>
        <v>56.09756097560976</v>
      </c>
      <c r="I33" s="99"/>
      <c r="J33" s="99">
        <f>+'C71'!J33/'C70'!J33*100</f>
        <v>50.900900900900901</v>
      </c>
      <c r="K33" s="99">
        <f>+'C71'!K33/'C70'!K33*100</f>
        <v>45.454545454545453</v>
      </c>
      <c r="L33" s="99">
        <f>+'C71'!L33/'C70'!L33*100</f>
        <v>56.25</v>
      </c>
      <c r="M33" s="99"/>
      <c r="N33" s="99">
        <f>+'C71'!N33/'C70'!N33*100</f>
        <v>53.688524590163937</v>
      </c>
      <c r="O33" s="99">
        <f>+'C71'!O33/'C70'!O33*100</f>
        <v>47.65625</v>
      </c>
      <c r="P33" s="99">
        <f>+'C71'!P33/'C70'!P33*100</f>
        <v>60.344827586206897</v>
      </c>
      <c r="Q33" s="99"/>
      <c r="R33" s="99">
        <f>+'C71'!R33/'C70'!R33*100</f>
        <v>43.347639484978536</v>
      </c>
      <c r="S33" s="99">
        <f>+'C71'!S33/'C70'!S33*100</f>
        <v>32.780082987551864</v>
      </c>
      <c r="T33" s="99">
        <f>+'C71'!T33/'C70'!T33*100</f>
        <v>54.666666666666664</v>
      </c>
      <c r="U33" s="99"/>
      <c r="V33" s="99">
        <f>+'C71'!V33/'C70'!V33*100</f>
        <v>64.801864801864809</v>
      </c>
      <c r="W33" s="99">
        <f>+'C71'!W33/'C70'!W33*100</f>
        <v>53.439153439153444</v>
      </c>
      <c r="X33" s="99">
        <f>+'C71'!X33/'C70'!X33*100</f>
        <v>73.75</v>
      </c>
      <c r="Y33" s="99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0</v>
      </c>
      <c r="C34" s="37">
        <v>0</v>
      </c>
      <c r="D34" s="37">
        <v>0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0</v>
      </c>
      <c r="S34" s="37">
        <v>0</v>
      </c>
      <c r="T34" s="37">
        <v>0</v>
      </c>
      <c r="U34" s="37"/>
      <c r="V34" s="37">
        <v>0</v>
      </c>
      <c r="W34" s="37">
        <v>0</v>
      </c>
      <c r="X34" s="37">
        <v>0</v>
      </c>
      <c r="Y34" s="99"/>
      <c r="Z34" s="37">
        <v>0</v>
      </c>
      <c r="AA34" s="37">
        <v>0</v>
      </c>
      <c r="AB34" s="37">
        <v>0</v>
      </c>
    </row>
    <row r="35" spans="1:28" ht="15.95" customHeight="1" x14ac:dyDescent="0.25">
      <c r="A35" s="53" t="s">
        <v>70</v>
      </c>
      <c r="B35" s="99">
        <f>+'C71'!B35/'C70'!B35*100</f>
        <v>73.467070401211203</v>
      </c>
      <c r="C35" s="99">
        <f>+'C71'!C35/'C70'!C35*100</f>
        <v>68.020304568527919</v>
      </c>
      <c r="D35" s="99">
        <f>+'C71'!D35/'C70'!D35*100</f>
        <v>77.876712328767127</v>
      </c>
      <c r="E35" s="99"/>
      <c r="F35" s="99">
        <f>+'C71'!F35/'C70'!F35*100</f>
        <v>70.34482758620689</v>
      </c>
      <c r="G35" s="99">
        <f>+'C71'!G35/'C70'!G35*100</f>
        <v>71.428571428571431</v>
      </c>
      <c r="H35" s="99">
        <f>+'C71'!H35/'C70'!H35*100</f>
        <v>69.512195121951208</v>
      </c>
      <c r="I35" s="99"/>
      <c r="J35" s="99">
        <f>+'C71'!J35/'C70'!J35*100</f>
        <v>68.562874251497007</v>
      </c>
      <c r="K35" s="99">
        <f>+'C71'!K35/'C70'!K35*100</f>
        <v>67.567567567567565</v>
      </c>
      <c r="L35" s="99">
        <f>+'C71'!L35/'C70'!L35*100</f>
        <v>69.354838709677423</v>
      </c>
      <c r="M35" s="99"/>
      <c r="N35" s="99">
        <f>+'C71'!N35/'C70'!N35*100</f>
        <v>76.724137931034491</v>
      </c>
      <c r="O35" s="99">
        <f>+'C71'!O35/'C70'!O35*100</f>
        <v>76.744186046511629</v>
      </c>
      <c r="P35" s="99">
        <f>+'C71'!P35/'C70'!P35*100</f>
        <v>76.706827309236942</v>
      </c>
      <c r="Q35" s="99"/>
      <c r="R35" s="99">
        <f>+'C71'!R35/'C70'!R35*100</f>
        <v>72.727272727272734</v>
      </c>
      <c r="S35" s="99">
        <f>+'C71'!S35/'C70'!S35*100</f>
        <v>66.944444444444443</v>
      </c>
      <c r="T35" s="99">
        <f>+'C71'!T35/'C70'!T35*100</f>
        <v>77.546296296296291</v>
      </c>
      <c r="U35" s="99"/>
      <c r="V35" s="99">
        <f>+'C71'!V35/'C70'!V35*100</f>
        <v>75.590551181102356</v>
      </c>
      <c r="W35" s="99">
        <f>+'C71'!W35/'C70'!W35*100</f>
        <v>62.462462462462462</v>
      </c>
      <c r="X35" s="99">
        <f>+'C71'!X35/'C70'!X35*100</f>
        <v>85.780885780885782</v>
      </c>
      <c r="Y35" s="99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99">
        <f>+'C71'!B36/'C70'!B36*100</f>
        <v>55.417814508723595</v>
      </c>
      <c r="C36" s="99">
        <f>+'C71'!C36/'C70'!C36*100</f>
        <v>47.477744807121667</v>
      </c>
      <c r="D36" s="99">
        <f>+'C71'!D36/'C70'!D36*100</f>
        <v>62.296486718080544</v>
      </c>
      <c r="E36" s="99"/>
      <c r="F36" s="99">
        <f>+'C71'!F36/'C70'!F36*100</f>
        <v>49.787234042553195</v>
      </c>
      <c r="G36" s="99">
        <f>+'C71'!G36/'C70'!G36*100</f>
        <v>44.545454545454547</v>
      </c>
      <c r="H36" s="99">
        <f>+'C71'!H36/'C70'!H36*100</f>
        <v>54.400000000000006</v>
      </c>
      <c r="I36" s="99"/>
      <c r="J36" s="99">
        <f>+'C71'!J36/'C70'!J36*100</f>
        <v>54.008438818565395</v>
      </c>
      <c r="K36" s="99">
        <f>+'C71'!K36/'C70'!K36*100</f>
        <v>43.859649122807014</v>
      </c>
      <c r="L36" s="99">
        <f>+'C71'!L36/'C70'!L36*100</f>
        <v>63.414634146341463</v>
      </c>
      <c r="M36" s="99"/>
      <c r="N36" s="99">
        <f>+'C71'!N36/'C70'!N36*100</f>
        <v>66.89419795221842</v>
      </c>
      <c r="O36" s="99">
        <f>+'C71'!O36/'C70'!O36*100</f>
        <v>58.74125874125874</v>
      </c>
      <c r="P36" s="99">
        <f>+'C71'!P36/'C70'!P36*100</f>
        <v>74.666666666666671</v>
      </c>
      <c r="Q36" s="99"/>
      <c r="R36" s="99">
        <f>+'C71'!R36/'C70'!R36*100</f>
        <v>38.127544097693352</v>
      </c>
      <c r="S36" s="99">
        <f>+'C71'!S36/'C70'!S36*100</f>
        <v>30.594900849858359</v>
      </c>
      <c r="T36" s="99">
        <f>+'C71'!T36/'C70'!T36*100</f>
        <v>45.052083333333329</v>
      </c>
      <c r="U36" s="99"/>
      <c r="V36" s="99">
        <f>+'C71'!V36/'C70'!V36*100</f>
        <v>71.745562130177504</v>
      </c>
      <c r="W36" s="99">
        <f>+'C71'!W36/'C70'!W36*100</f>
        <v>64.948453608247419</v>
      </c>
      <c r="X36" s="99">
        <f>+'C71'!X36/'C70'!X36*100</f>
        <v>76.883116883116884</v>
      </c>
      <c r="Y36" s="99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99">
        <f>+'C71'!B37/'C70'!B37*100</f>
        <v>47</v>
      </c>
      <c r="C37" s="99">
        <f>+'C71'!C37/'C70'!C37*100</f>
        <v>45.370370370370374</v>
      </c>
      <c r="D37" s="99">
        <f>+'C71'!D37/'C70'!D37*100</f>
        <v>48.913043478260867</v>
      </c>
      <c r="E37" s="99"/>
      <c r="F37" s="99">
        <f>+'C71'!F37/'C70'!F37*100</f>
        <v>80</v>
      </c>
      <c r="G37" s="99">
        <f>+'C71'!G37/'C70'!G37*100</f>
        <v>80</v>
      </c>
      <c r="H37" s="99">
        <f>+'C71'!H37/'C70'!H37*100</f>
        <v>80</v>
      </c>
      <c r="I37" s="99"/>
      <c r="J37" s="99">
        <f>+'C71'!J37/'C70'!J37*100</f>
        <v>16.129032258064516</v>
      </c>
      <c r="K37" s="99">
        <f>+'C71'!K37/'C70'!K37*100</f>
        <v>26.666666666666668</v>
      </c>
      <c r="L37" s="99">
        <f>+'C71'!L37/'C70'!L37*100</f>
        <v>6.25</v>
      </c>
      <c r="M37" s="99"/>
      <c r="N37" s="99">
        <f>+'C71'!N37/'C70'!N37*100</f>
        <v>60</v>
      </c>
      <c r="O37" s="99">
        <f>+'C71'!O37/'C70'!O37*100</f>
        <v>55.000000000000007</v>
      </c>
      <c r="P37" s="99">
        <f>+'C71'!P37/'C70'!P37*100</f>
        <v>66.666666666666657</v>
      </c>
      <c r="Q37" s="99"/>
      <c r="R37" s="99">
        <f>+'C71'!R37/'C70'!R37*100</f>
        <v>23.4375</v>
      </c>
      <c r="S37" s="99">
        <f>+'C71'!S37/'C70'!S37*100</f>
        <v>14.285714285714285</v>
      </c>
      <c r="T37" s="99">
        <f>+'C71'!T37/'C70'!T37*100</f>
        <v>34.482758620689658</v>
      </c>
      <c r="U37" s="99"/>
      <c r="V37" s="99">
        <f>+'C71'!V37/'C70'!V37*100</f>
        <v>75</v>
      </c>
      <c r="W37" s="99">
        <f>+'C71'!W37/'C70'!W37*100</f>
        <v>75.757575757575751</v>
      </c>
      <c r="X37" s="99">
        <f>+'C71'!X37/'C70'!X37*100</f>
        <v>74.074074074074076</v>
      </c>
      <c r="Y37" s="99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C2:AD3"/>
    <mergeCell ref="A40:AB40"/>
    <mergeCell ref="A38:AB38"/>
    <mergeCell ref="A39:AB39"/>
    <mergeCell ref="V7:X7"/>
    <mergeCell ref="Z7:AB7"/>
    <mergeCell ref="A7:A8"/>
    <mergeCell ref="B7:D7"/>
    <mergeCell ref="F7:H7"/>
    <mergeCell ref="J7:L7"/>
    <mergeCell ref="N7:P7"/>
    <mergeCell ref="R7:T7"/>
    <mergeCell ref="A1:AB1"/>
    <mergeCell ref="A2:AB2"/>
    <mergeCell ref="A5:AB5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6" orientation="landscape" r:id="rId2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9"/>
  <sheetViews>
    <sheetView showGridLines="0" zoomScale="95" zoomScaleNormal="95" zoomScaleSheetLayoutView="75" workbookViewId="0">
      <selection activeCell="Y5" sqref="Y1:AB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hidden="1" customWidth="1"/>
    <col min="26" max="28" width="7.7109375" style="48" hidden="1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239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117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193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14082</v>
      </c>
      <c r="C9" s="120">
        <f>+G9+K9+O9+S9+W9+AA9</f>
        <v>7363</v>
      </c>
      <c r="D9" s="120">
        <f>+H9+L9+P9+T9+X9+AB9</f>
        <v>6719</v>
      </c>
      <c r="E9" s="120"/>
      <c r="F9" s="120">
        <f>SUM(F11:F37)</f>
        <v>2028</v>
      </c>
      <c r="G9" s="120">
        <f>SUM(G11:G37)</f>
        <v>1057</v>
      </c>
      <c r="H9" s="120">
        <f>SUM(H11:H37)</f>
        <v>971</v>
      </c>
      <c r="I9" s="120"/>
      <c r="J9" s="120">
        <f>SUM(J11:J37)</f>
        <v>2664</v>
      </c>
      <c r="K9" s="120">
        <f>SUM(K11:K37)</f>
        <v>1394</v>
      </c>
      <c r="L9" s="120">
        <f>SUM(L11:L37)</f>
        <v>1270</v>
      </c>
      <c r="M9" s="120"/>
      <c r="N9" s="120">
        <f>SUM(N11:N37)</f>
        <v>2393</v>
      </c>
      <c r="O9" s="120">
        <f>SUM(O11:O37)</f>
        <v>1296</v>
      </c>
      <c r="P9" s="120">
        <f>SUM(P11:P37)</f>
        <v>1097</v>
      </c>
      <c r="Q9" s="120"/>
      <c r="R9" s="120">
        <f>SUM(R11:R37)</f>
        <v>4579</v>
      </c>
      <c r="S9" s="120">
        <f>SUM(S11:S37)</f>
        <v>2275</v>
      </c>
      <c r="T9" s="120">
        <f>SUM(T11:T37)</f>
        <v>2304</v>
      </c>
      <c r="U9" s="120"/>
      <c r="V9" s="120">
        <f>SUM(V11:V37)</f>
        <v>2418</v>
      </c>
      <c r="W9" s="120">
        <f>SUM(W11:W37)</f>
        <v>1341</v>
      </c>
      <c r="X9" s="120">
        <f>SUM(X11:X37)</f>
        <v>1077</v>
      </c>
      <c r="Y9" s="120"/>
      <c r="Z9" s="110">
        <f>SUM(Z11:Z37)</f>
        <v>0</v>
      </c>
      <c r="AA9" s="110">
        <f>SUM(AA11:AA37)</f>
        <v>0</v>
      </c>
      <c r="AB9" s="110">
        <f>SUM(AB11:AB37)</f>
        <v>0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37">
        <v>331</v>
      </c>
      <c r="C11" s="37">
        <v>162</v>
      </c>
      <c r="D11" s="37">
        <v>169</v>
      </c>
      <c r="E11" s="37"/>
      <c r="F11" s="37">
        <v>94</v>
      </c>
      <c r="G11" s="37">
        <v>39</v>
      </c>
      <c r="H11" s="37">
        <v>55</v>
      </c>
      <c r="I11" s="37"/>
      <c r="J11" s="37">
        <v>75</v>
      </c>
      <c r="K11" s="37">
        <v>37</v>
      </c>
      <c r="L11" s="37">
        <v>38</v>
      </c>
      <c r="M11" s="37"/>
      <c r="N11" s="37">
        <v>40</v>
      </c>
      <c r="O11" s="37">
        <v>23</v>
      </c>
      <c r="P11" s="37">
        <v>17</v>
      </c>
      <c r="Q11" s="37"/>
      <c r="R11" s="37">
        <v>85</v>
      </c>
      <c r="S11" s="37">
        <v>43</v>
      </c>
      <c r="T11" s="37">
        <v>42</v>
      </c>
      <c r="U11" s="37"/>
      <c r="V11" s="37">
        <v>37</v>
      </c>
      <c r="W11" s="37">
        <v>20</v>
      </c>
      <c r="X11" s="37">
        <v>17</v>
      </c>
      <c r="Y11" s="37"/>
      <c r="Z11" s="37">
        <v>0</v>
      </c>
      <c r="AA11" s="37">
        <v>0</v>
      </c>
      <c r="AB11" s="37">
        <v>0</v>
      </c>
    </row>
    <row r="12" spans="1:32" ht="15.95" customHeight="1" x14ac:dyDescent="0.25">
      <c r="A12" s="53" t="s">
        <v>48</v>
      </c>
      <c r="B12" s="37">
        <v>563</v>
      </c>
      <c r="C12" s="37">
        <v>277</v>
      </c>
      <c r="D12" s="37">
        <v>286</v>
      </c>
      <c r="E12" s="37"/>
      <c r="F12" s="37">
        <v>117</v>
      </c>
      <c r="G12" s="37">
        <v>61</v>
      </c>
      <c r="H12" s="37">
        <v>56</v>
      </c>
      <c r="I12" s="37"/>
      <c r="J12" s="37">
        <v>113</v>
      </c>
      <c r="K12" s="37">
        <v>52</v>
      </c>
      <c r="L12" s="37">
        <v>61</v>
      </c>
      <c r="M12" s="37"/>
      <c r="N12" s="37">
        <v>67</v>
      </c>
      <c r="O12" s="37">
        <v>41</v>
      </c>
      <c r="P12" s="37">
        <v>26</v>
      </c>
      <c r="Q12" s="37"/>
      <c r="R12" s="37">
        <v>239</v>
      </c>
      <c r="S12" s="37">
        <v>104</v>
      </c>
      <c r="T12" s="37">
        <v>135</v>
      </c>
      <c r="U12" s="37"/>
      <c r="V12" s="37">
        <v>27</v>
      </c>
      <c r="W12" s="37">
        <v>19</v>
      </c>
      <c r="X12" s="37">
        <v>8</v>
      </c>
      <c r="Y12" s="37"/>
      <c r="Z12" s="37">
        <v>0</v>
      </c>
      <c r="AA12" s="37">
        <v>0</v>
      </c>
      <c r="AB12" s="37">
        <v>0</v>
      </c>
    </row>
    <row r="13" spans="1:32" ht="15.95" customHeight="1" x14ac:dyDescent="0.25">
      <c r="A13" s="53" t="s">
        <v>49</v>
      </c>
      <c r="B13" s="37">
        <v>0</v>
      </c>
      <c r="C13" s="37">
        <v>0</v>
      </c>
      <c r="D13" s="37">
        <v>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0</v>
      </c>
      <c r="S13" s="37">
        <v>0</v>
      </c>
      <c r="T13" s="37">
        <v>0</v>
      </c>
      <c r="U13" s="37"/>
      <c r="V13" s="37">
        <v>0</v>
      </c>
      <c r="W13" s="37">
        <v>0</v>
      </c>
      <c r="X13" s="37">
        <v>0</v>
      </c>
      <c r="Y13" s="37"/>
      <c r="Z13" s="37"/>
      <c r="AA13" s="37"/>
      <c r="AB13" s="37">
        <v>0</v>
      </c>
    </row>
    <row r="14" spans="1:32" ht="15.95" customHeight="1" x14ac:dyDescent="0.25">
      <c r="A14" s="53" t="s">
        <v>50</v>
      </c>
      <c r="B14" s="37">
        <v>251</v>
      </c>
      <c r="C14" s="37">
        <v>126</v>
      </c>
      <c r="D14" s="37">
        <v>125</v>
      </c>
      <c r="E14" s="37"/>
      <c r="F14" s="37">
        <v>45</v>
      </c>
      <c r="G14" s="37">
        <v>21</v>
      </c>
      <c r="H14" s="37">
        <v>24</v>
      </c>
      <c r="I14" s="37"/>
      <c r="J14" s="37">
        <v>59</v>
      </c>
      <c r="K14" s="37">
        <v>26</v>
      </c>
      <c r="L14" s="37">
        <v>33</v>
      </c>
      <c r="M14" s="37"/>
      <c r="N14" s="37">
        <v>50</v>
      </c>
      <c r="O14" s="37">
        <v>22</v>
      </c>
      <c r="P14" s="37">
        <v>28</v>
      </c>
      <c r="Q14" s="37"/>
      <c r="R14" s="37">
        <v>64</v>
      </c>
      <c r="S14" s="37">
        <v>33</v>
      </c>
      <c r="T14" s="37">
        <v>31</v>
      </c>
      <c r="U14" s="37"/>
      <c r="V14" s="37">
        <v>33</v>
      </c>
      <c r="W14" s="37">
        <v>24</v>
      </c>
      <c r="X14" s="37">
        <v>9</v>
      </c>
      <c r="Y14" s="37"/>
      <c r="Z14" s="37">
        <v>0</v>
      </c>
      <c r="AA14" s="37">
        <v>0</v>
      </c>
      <c r="AB14" s="37">
        <v>0</v>
      </c>
    </row>
    <row r="15" spans="1:32" ht="15.95" customHeight="1" x14ac:dyDescent="0.25">
      <c r="A15" s="53" t="s">
        <v>51</v>
      </c>
      <c r="B15" s="37">
        <v>274</v>
      </c>
      <c r="C15" s="37">
        <v>147</v>
      </c>
      <c r="D15" s="37">
        <v>127</v>
      </c>
      <c r="E15" s="37"/>
      <c r="F15" s="37">
        <v>38</v>
      </c>
      <c r="G15" s="37">
        <v>24</v>
      </c>
      <c r="H15" s="37">
        <v>14</v>
      </c>
      <c r="I15" s="37"/>
      <c r="J15" s="37">
        <v>60</v>
      </c>
      <c r="K15" s="37">
        <v>30</v>
      </c>
      <c r="L15" s="37">
        <v>30</v>
      </c>
      <c r="M15" s="37"/>
      <c r="N15" s="37">
        <v>44</v>
      </c>
      <c r="O15" s="37">
        <v>26</v>
      </c>
      <c r="P15" s="37">
        <v>18</v>
      </c>
      <c r="Q15" s="37"/>
      <c r="R15" s="37">
        <v>108</v>
      </c>
      <c r="S15" s="37">
        <v>53</v>
      </c>
      <c r="T15" s="37">
        <v>55</v>
      </c>
      <c r="U15" s="37"/>
      <c r="V15" s="37">
        <v>24</v>
      </c>
      <c r="W15" s="37">
        <v>14</v>
      </c>
      <c r="X15" s="37">
        <v>10</v>
      </c>
      <c r="Y15" s="37"/>
      <c r="Z15" s="37">
        <v>0</v>
      </c>
      <c r="AA15" s="37">
        <v>0</v>
      </c>
      <c r="AB15" s="37">
        <v>0</v>
      </c>
    </row>
    <row r="16" spans="1:32" ht="15.95" customHeight="1" x14ac:dyDescent="0.25">
      <c r="A16" s="53" t="s">
        <v>52</v>
      </c>
      <c r="B16" s="121">
        <v>1490</v>
      </c>
      <c r="C16" s="37">
        <v>891</v>
      </c>
      <c r="D16" s="37">
        <v>599</v>
      </c>
      <c r="E16" s="121"/>
      <c r="F16" s="37">
        <v>215</v>
      </c>
      <c r="G16" s="37">
        <v>120</v>
      </c>
      <c r="H16" s="37">
        <v>95</v>
      </c>
      <c r="I16" s="37"/>
      <c r="J16" s="37">
        <v>301</v>
      </c>
      <c r="K16" s="37">
        <v>191</v>
      </c>
      <c r="L16" s="37">
        <v>110</v>
      </c>
      <c r="M16" s="37"/>
      <c r="N16" s="37">
        <v>215</v>
      </c>
      <c r="O16" s="37">
        <v>129</v>
      </c>
      <c r="P16" s="37">
        <v>86</v>
      </c>
      <c r="Q16" s="37"/>
      <c r="R16" s="37">
        <v>548</v>
      </c>
      <c r="S16" s="37">
        <v>309</v>
      </c>
      <c r="T16" s="37">
        <v>239</v>
      </c>
      <c r="U16" s="37"/>
      <c r="V16" s="37">
        <v>211</v>
      </c>
      <c r="W16" s="37">
        <v>142</v>
      </c>
      <c r="X16" s="37">
        <v>69</v>
      </c>
      <c r="Y16" s="37"/>
      <c r="Z16" s="37">
        <v>0</v>
      </c>
      <c r="AA16" s="37">
        <v>0</v>
      </c>
      <c r="AB16" s="37">
        <v>0</v>
      </c>
    </row>
    <row r="17" spans="1:28" ht="15.95" customHeight="1" x14ac:dyDescent="0.25">
      <c r="A17" s="53" t="s">
        <v>53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37"/>
      <c r="Z17" s="37"/>
      <c r="AA17" s="37"/>
      <c r="AB17" s="37">
        <v>0</v>
      </c>
    </row>
    <row r="18" spans="1:28" ht="15.95" customHeight="1" x14ac:dyDescent="0.25">
      <c r="A18" s="53" t="s">
        <v>54</v>
      </c>
      <c r="B18" s="121">
        <v>1235</v>
      </c>
      <c r="C18" s="37">
        <v>607</v>
      </c>
      <c r="D18" s="37">
        <v>628</v>
      </c>
      <c r="E18" s="37"/>
      <c r="F18" s="37">
        <v>256</v>
      </c>
      <c r="G18" s="37">
        <v>132</v>
      </c>
      <c r="H18" s="37">
        <v>124</v>
      </c>
      <c r="I18" s="37"/>
      <c r="J18" s="37">
        <v>295</v>
      </c>
      <c r="K18" s="37">
        <v>151</v>
      </c>
      <c r="L18" s="37">
        <v>144</v>
      </c>
      <c r="M18" s="37"/>
      <c r="N18" s="37">
        <v>218</v>
      </c>
      <c r="O18" s="37">
        <v>117</v>
      </c>
      <c r="P18" s="37">
        <v>101</v>
      </c>
      <c r="Q18" s="37"/>
      <c r="R18" s="37">
        <v>327</v>
      </c>
      <c r="S18" s="37">
        <v>139</v>
      </c>
      <c r="T18" s="37">
        <v>188</v>
      </c>
      <c r="U18" s="37"/>
      <c r="V18" s="37">
        <v>139</v>
      </c>
      <c r="W18" s="37">
        <v>68</v>
      </c>
      <c r="X18" s="37">
        <v>71</v>
      </c>
      <c r="Y18" s="37"/>
      <c r="Z18" s="37">
        <v>0</v>
      </c>
      <c r="AA18" s="37">
        <v>0</v>
      </c>
      <c r="AB18" s="37">
        <v>0</v>
      </c>
    </row>
    <row r="19" spans="1:28" ht="15.95" customHeight="1" x14ac:dyDescent="0.25">
      <c r="A19" s="53" t="s">
        <v>55</v>
      </c>
      <c r="B19" s="37">
        <v>929</v>
      </c>
      <c r="C19" s="37">
        <v>468</v>
      </c>
      <c r="D19" s="37">
        <v>461</v>
      </c>
      <c r="E19" s="37"/>
      <c r="F19" s="37">
        <v>110</v>
      </c>
      <c r="G19" s="37">
        <v>60</v>
      </c>
      <c r="H19" s="37">
        <v>50</v>
      </c>
      <c r="I19" s="37"/>
      <c r="J19" s="37">
        <v>133</v>
      </c>
      <c r="K19" s="37">
        <v>64</v>
      </c>
      <c r="L19" s="37">
        <v>69</v>
      </c>
      <c r="M19" s="37"/>
      <c r="N19" s="37">
        <v>201</v>
      </c>
      <c r="O19" s="37">
        <v>105</v>
      </c>
      <c r="P19" s="37">
        <v>96</v>
      </c>
      <c r="Q19" s="37"/>
      <c r="R19" s="37">
        <v>287</v>
      </c>
      <c r="S19" s="37">
        <v>144</v>
      </c>
      <c r="T19" s="37">
        <v>143</v>
      </c>
      <c r="U19" s="37"/>
      <c r="V19" s="37">
        <v>198</v>
      </c>
      <c r="W19" s="37">
        <v>95</v>
      </c>
      <c r="X19" s="37">
        <v>103</v>
      </c>
      <c r="Y19" s="37"/>
      <c r="Z19" s="37">
        <v>0</v>
      </c>
      <c r="AA19" s="37">
        <v>0</v>
      </c>
      <c r="AB19" s="37">
        <v>0</v>
      </c>
    </row>
    <row r="20" spans="1:28" ht="15.95" customHeight="1" x14ac:dyDescent="0.25">
      <c r="A20" s="53" t="s">
        <v>56</v>
      </c>
      <c r="B20" s="37">
        <v>0</v>
      </c>
      <c r="C20" s="37">
        <v>0</v>
      </c>
      <c r="D20" s="37">
        <v>0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0</v>
      </c>
      <c r="S20" s="37">
        <v>0</v>
      </c>
      <c r="T20" s="37">
        <v>0</v>
      </c>
      <c r="U20" s="37"/>
      <c r="V20" s="37">
        <v>0</v>
      </c>
      <c r="W20" s="37">
        <v>0</v>
      </c>
      <c r="X20" s="37">
        <v>0</v>
      </c>
      <c r="Y20" s="37"/>
      <c r="Z20" s="37"/>
      <c r="AA20" s="37"/>
      <c r="AB20" s="37">
        <v>0</v>
      </c>
    </row>
    <row r="21" spans="1:28" ht="15.95" customHeight="1" x14ac:dyDescent="0.25">
      <c r="A21" s="53" t="s">
        <v>57</v>
      </c>
      <c r="B21" s="37">
        <v>0</v>
      </c>
      <c r="C21" s="37">
        <v>0</v>
      </c>
      <c r="D21" s="37">
        <v>0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0</v>
      </c>
      <c r="S21" s="37">
        <v>0</v>
      </c>
      <c r="T21" s="37">
        <v>0</v>
      </c>
      <c r="U21" s="37"/>
      <c r="V21" s="37">
        <v>0</v>
      </c>
      <c r="W21" s="37">
        <v>0</v>
      </c>
      <c r="X21" s="37">
        <v>0</v>
      </c>
      <c r="Y21" s="37"/>
      <c r="Z21" s="37"/>
      <c r="AA21" s="37"/>
      <c r="AB21" s="37">
        <v>0</v>
      </c>
    </row>
    <row r="22" spans="1:28" ht="15.95" customHeight="1" x14ac:dyDescent="0.25">
      <c r="A22" s="56" t="s">
        <v>58</v>
      </c>
      <c r="B22" s="121">
        <v>1580</v>
      </c>
      <c r="C22" s="37">
        <v>744</v>
      </c>
      <c r="D22" s="37">
        <v>836</v>
      </c>
      <c r="E22" s="37"/>
      <c r="F22" s="37">
        <v>200</v>
      </c>
      <c r="G22" s="37">
        <v>117</v>
      </c>
      <c r="H22" s="37">
        <v>83</v>
      </c>
      <c r="I22" s="37"/>
      <c r="J22" s="37">
        <v>299</v>
      </c>
      <c r="K22" s="37">
        <v>155</v>
      </c>
      <c r="L22" s="37">
        <v>144</v>
      </c>
      <c r="M22" s="37"/>
      <c r="N22" s="37">
        <v>282</v>
      </c>
      <c r="O22" s="37">
        <v>143</v>
      </c>
      <c r="P22" s="37">
        <v>139</v>
      </c>
      <c r="Q22" s="37"/>
      <c r="R22" s="37">
        <v>462</v>
      </c>
      <c r="S22" s="37">
        <v>167</v>
      </c>
      <c r="T22" s="37">
        <v>295</v>
      </c>
      <c r="U22" s="37"/>
      <c r="V22" s="37">
        <v>337</v>
      </c>
      <c r="W22" s="37">
        <v>162</v>
      </c>
      <c r="X22" s="37">
        <v>175</v>
      </c>
      <c r="Y22" s="37"/>
      <c r="Z22" s="37">
        <v>0</v>
      </c>
      <c r="AA22" s="37">
        <v>0</v>
      </c>
      <c r="AB22" s="37">
        <v>0</v>
      </c>
    </row>
    <row r="23" spans="1:28" ht="15.95" customHeight="1" x14ac:dyDescent="0.25">
      <c r="A23" s="53" t="s">
        <v>59</v>
      </c>
      <c r="B23" s="37">
        <v>0</v>
      </c>
      <c r="C23" s="37">
        <v>0</v>
      </c>
      <c r="D23" s="37">
        <v>0</v>
      </c>
      <c r="E23" s="37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37">
        <v>0</v>
      </c>
      <c r="X23" s="37">
        <v>0</v>
      </c>
      <c r="Y23" s="37"/>
      <c r="Z23" s="37">
        <v>0</v>
      </c>
      <c r="AA23" s="37">
        <v>0</v>
      </c>
      <c r="AB23" s="37">
        <v>0</v>
      </c>
    </row>
    <row r="24" spans="1:28" ht="15.95" customHeight="1" x14ac:dyDescent="0.25">
      <c r="A24" s="53" t="s">
        <v>60</v>
      </c>
      <c r="B24" s="37">
        <v>959</v>
      </c>
      <c r="C24" s="37">
        <v>413</v>
      </c>
      <c r="D24" s="37">
        <v>546</v>
      </c>
      <c r="E24" s="37"/>
      <c r="F24" s="37">
        <v>124</v>
      </c>
      <c r="G24" s="37">
        <v>50</v>
      </c>
      <c r="H24" s="37">
        <v>74</v>
      </c>
      <c r="I24" s="37"/>
      <c r="J24" s="37">
        <v>206</v>
      </c>
      <c r="K24" s="37">
        <v>91</v>
      </c>
      <c r="L24" s="37">
        <v>115</v>
      </c>
      <c r="M24" s="37"/>
      <c r="N24" s="37">
        <v>241</v>
      </c>
      <c r="O24" s="37">
        <v>115</v>
      </c>
      <c r="P24" s="37">
        <v>126</v>
      </c>
      <c r="Q24" s="37"/>
      <c r="R24" s="37">
        <v>255</v>
      </c>
      <c r="S24" s="37">
        <v>104</v>
      </c>
      <c r="T24" s="37">
        <v>151</v>
      </c>
      <c r="U24" s="37"/>
      <c r="V24" s="37">
        <v>133</v>
      </c>
      <c r="W24" s="37">
        <v>53</v>
      </c>
      <c r="X24" s="37">
        <v>80</v>
      </c>
      <c r="Y24" s="37"/>
      <c r="Z24" s="37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37">
        <v>979</v>
      </c>
      <c r="C25" s="37">
        <v>530</v>
      </c>
      <c r="D25" s="37">
        <v>449</v>
      </c>
      <c r="E25" s="37"/>
      <c r="F25" s="37">
        <v>143</v>
      </c>
      <c r="G25" s="37">
        <v>71</v>
      </c>
      <c r="H25" s="37">
        <v>72</v>
      </c>
      <c r="I25" s="37"/>
      <c r="J25" s="37">
        <v>172</v>
      </c>
      <c r="K25" s="37">
        <v>93</v>
      </c>
      <c r="L25" s="37">
        <v>79</v>
      </c>
      <c r="M25" s="37"/>
      <c r="N25" s="37">
        <v>179</v>
      </c>
      <c r="O25" s="37">
        <v>109</v>
      </c>
      <c r="P25" s="37">
        <v>70</v>
      </c>
      <c r="Q25" s="37"/>
      <c r="R25" s="37">
        <v>311</v>
      </c>
      <c r="S25" s="37">
        <v>162</v>
      </c>
      <c r="T25" s="37">
        <v>149</v>
      </c>
      <c r="U25" s="37"/>
      <c r="V25" s="37">
        <v>174</v>
      </c>
      <c r="W25" s="37">
        <v>95</v>
      </c>
      <c r="X25" s="37">
        <v>79</v>
      </c>
      <c r="Y25" s="37"/>
      <c r="Z25" s="37">
        <v>0</v>
      </c>
      <c r="AA25" s="37">
        <v>0</v>
      </c>
      <c r="AB25" s="37">
        <v>0</v>
      </c>
    </row>
    <row r="26" spans="1:28" ht="15.95" customHeight="1" x14ac:dyDescent="0.25">
      <c r="A26" s="53" t="s">
        <v>62</v>
      </c>
      <c r="B26" s="37">
        <v>810</v>
      </c>
      <c r="C26" s="37">
        <v>396</v>
      </c>
      <c r="D26" s="37">
        <v>414</v>
      </c>
      <c r="E26" s="37"/>
      <c r="F26" s="37">
        <v>105</v>
      </c>
      <c r="G26" s="37">
        <v>63</v>
      </c>
      <c r="H26" s="37">
        <v>42</v>
      </c>
      <c r="I26" s="37"/>
      <c r="J26" s="37">
        <v>181</v>
      </c>
      <c r="K26" s="37">
        <v>89</v>
      </c>
      <c r="L26" s="37">
        <v>92</v>
      </c>
      <c r="M26" s="37"/>
      <c r="N26" s="37">
        <v>141</v>
      </c>
      <c r="O26" s="37">
        <v>66</v>
      </c>
      <c r="P26" s="37">
        <v>75</v>
      </c>
      <c r="Q26" s="37"/>
      <c r="R26" s="37">
        <v>255</v>
      </c>
      <c r="S26" s="37">
        <v>117</v>
      </c>
      <c r="T26" s="37">
        <v>138</v>
      </c>
      <c r="U26" s="37"/>
      <c r="V26" s="37">
        <v>128</v>
      </c>
      <c r="W26" s="37">
        <v>61</v>
      </c>
      <c r="X26" s="37">
        <v>67</v>
      </c>
      <c r="Y26" s="37"/>
      <c r="Z26" s="37">
        <v>0</v>
      </c>
      <c r="AA26" s="37">
        <v>0</v>
      </c>
      <c r="AB26" s="37">
        <v>0</v>
      </c>
    </row>
    <row r="27" spans="1:28" ht="15.95" customHeight="1" x14ac:dyDescent="0.25">
      <c r="A27" s="53" t="s">
        <v>63</v>
      </c>
      <c r="B27" s="37">
        <v>95</v>
      </c>
      <c r="C27" s="37">
        <v>54</v>
      </c>
      <c r="D27" s="37">
        <v>41</v>
      </c>
      <c r="E27" s="37"/>
      <c r="F27" s="37">
        <v>9</v>
      </c>
      <c r="G27" s="37">
        <v>5</v>
      </c>
      <c r="H27" s="37">
        <v>4</v>
      </c>
      <c r="I27" s="37"/>
      <c r="J27" s="37">
        <v>22</v>
      </c>
      <c r="K27" s="37">
        <v>12</v>
      </c>
      <c r="L27" s="37">
        <v>10</v>
      </c>
      <c r="M27" s="37"/>
      <c r="N27" s="37">
        <v>7</v>
      </c>
      <c r="O27" s="37">
        <v>7</v>
      </c>
      <c r="P27" s="37">
        <v>0</v>
      </c>
      <c r="Q27" s="37"/>
      <c r="R27" s="37">
        <v>39</v>
      </c>
      <c r="S27" s="37">
        <v>18</v>
      </c>
      <c r="T27" s="37">
        <v>21</v>
      </c>
      <c r="U27" s="37"/>
      <c r="V27" s="37">
        <v>18</v>
      </c>
      <c r="W27" s="37">
        <v>12</v>
      </c>
      <c r="X27" s="37">
        <v>6</v>
      </c>
      <c r="Y27" s="37"/>
      <c r="Z27" s="37">
        <v>0</v>
      </c>
      <c r="AA27" s="37">
        <v>0</v>
      </c>
      <c r="AB27" s="37">
        <v>0</v>
      </c>
    </row>
    <row r="28" spans="1:28" ht="15.95" customHeight="1" x14ac:dyDescent="0.25">
      <c r="A28" s="53" t="s">
        <v>64</v>
      </c>
      <c r="B28" s="37">
        <v>46</v>
      </c>
      <c r="C28" s="37">
        <v>16</v>
      </c>
      <c r="D28" s="37">
        <v>30</v>
      </c>
      <c r="E28" s="37"/>
      <c r="F28" s="37">
        <v>0</v>
      </c>
      <c r="G28" s="37">
        <v>0</v>
      </c>
      <c r="H28" s="37">
        <v>0</v>
      </c>
      <c r="I28" s="37"/>
      <c r="J28" s="37">
        <v>4</v>
      </c>
      <c r="K28" s="37">
        <v>3</v>
      </c>
      <c r="L28" s="37">
        <v>1</v>
      </c>
      <c r="M28" s="37"/>
      <c r="N28" s="37">
        <v>10</v>
      </c>
      <c r="O28" s="37">
        <v>5</v>
      </c>
      <c r="P28" s="37">
        <v>5</v>
      </c>
      <c r="Q28" s="37"/>
      <c r="R28" s="37">
        <v>21</v>
      </c>
      <c r="S28" s="37">
        <v>2</v>
      </c>
      <c r="T28" s="37">
        <v>19</v>
      </c>
      <c r="U28" s="37"/>
      <c r="V28" s="37">
        <v>11</v>
      </c>
      <c r="W28" s="37">
        <v>6</v>
      </c>
      <c r="X28" s="37">
        <v>5</v>
      </c>
      <c r="Y28" s="37"/>
      <c r="Z28" s="37">
        <v>0</v>
      </c>
      <c r="AA28" s="37">
        <v>0</v>
      </c>
      <c r="AB28" s="37">
        <v>0</v>
      </c>
    </row>
    <row r="29" spans="1:28" ht="15.95" customHeight="1" x14ac:dyDescent="0.25">
      <c r="A29" s="53" t="s">
        <v>65</v>
      </c>
      <c r="B29" s="37">
        <v>128</v>
      </c>
      <c r="C29" s="37">
        <v>81</v>
      </c>
      <c r="D29" s="37">
        <v>47</v>
      </c>
      <c r="E29" s="37"/>
      <c r="F29" s="37">
        <v>22</v>
      </c>
      <c r="G29" s="37">
        <v>14</v>
      </c>
      <c r="H29" s="37">
        <v>8</v>
      </c>
      <c r="I29" s="37"/>
      <c r="J29" s="37">
        <v>21</v>
      </c>
      <c r="K29" s="37">
        <v>14</v>
      </c>
      <c r="L29" s="37">
        <v>7</v>
      </c>
      <c r="M29" s="37"/>
      <c r="N29" s="37">
        <v>27</v>
      </c>
      <c r="O29" s="37">
        <v>21</v>
      </c>
      <c r="P29" s="37">
        <v>6</v>
      </c>
      <c r="Q29" s="37"/>
      <c r="R29" s="37">
        <v>37</v>
      </c>
      <c r="S29" s="37">
        <v>21</v>
      </c>
      <c r="T29" s="37">
        <v>16</v>
      </c>
      <c r="U29" s="37"/>
      <c r="V29" s="37">
        <v>21</v>
      </c>
      <c r="W29" s="37">
        <v>11</v>
      </c>
      <c r="X29" s="37">
        <v>10</v>
      </c>
      <c r="Y29" s="37"/>
      <c r="Z29" s="37">
        <v>0</v>
      </c>
      <c r="AA29" s="37">
        <v>0</v>
      </c>
      <c r="AB29" s="37">
        <v>0</v>
      </c>
    </row>
    <row r="30" spans="1:28" ht="15.95" customHeight="1" x14ac:dyDescent="0.25">
      <c r="A30" s="53" t="s">
        <v>66</v>
      </c>
      <c r="B30" s="37">
        <v>218</v>
      </c>
      <c r="C30" s="37">
        <v>121</v>
      </c>
      <c r="D30" s="37">
        <v>97</v>
      </c>
      <c r="E30" s="37"/>
      <c r="F30" s="37">
        <v>17</v>
      </c>
      <c r="G30" s="37">
        <v>6</v>
      </c>
      <c r="H30" s="37">
        <v>11</v>
      </c>
      <c r="I30" s="37"/>
      <c r="J30" s="37">
        <v>32</v>
      </c>
      <c r="K30" s="37">
        <v>19</v>
      </c>
      <c r="L30" s="37">
        <v>13</v>
      </c>
      <c r="M30" s="37"/>
      <c r="N30" s="37">
        <v>44</v>
      </c>
      <c r="O30" s="37">
        <v>24</v>
      </c>
      <c r="P30" s="37">
        <v>20</v>
      </c>
      <c r="Q30" s="37"/>
      <c r="R30" s="37">
        <v>66</v>
      </c>
      <c r="S30" s="37">
        <v>34</v>
      </c>
      <c r="T30" s="37">
        <v>32</v>
      </c>
      <c r="U30" s="37"/>
      <c r="V30" s="37">
        <v>59</v>
      </c>
      <c r="W30" s="37">
        <v>38</v>
      </c>
      <c r="X30" s="37">
        <v>21</v>
      </c>
      <c r="Y30" s="37"/>
      <c r="Z30" s="37">
        <v>0</v>
      </c>
      <c r="AA30" s="37">
        <v>0</v>
      </c>
      <c r="AB30" s="37">
        <v>0</v>
      </c>
    </row>
    <row r="31" spans="1:28" ht="15.95" customHeight="1" x14ac:dyDescent="0.25">
      <c r="A31" s="53" t="s">
        <v>67</v>
      </c>
      <c r="B31" s="121">
        <v>1167</v>
      </c>
      <c r="C31" s="37">
        <v>685</v>
      </c>
      <c r="D31" s="37">
        <v>482</v>
      </c>
      <c r="E31" s="37"/>
      <c r="F31" s="37">
        <v>162</v>
      </c>
      <c r="G31" s="37">
        <v>84</v>
      </c>
      <c r="H31" s="37">
        <v>78</v>
      </c>
      <c r="I31" s="37"/>
      <c r="J31" s="37">
        <v>232</v>
      </c>
      <c r="K31" s="37">
        <v>129</v>
      </c>
      <c r="L31" s="37">
        <v>103</v>
      </c>
      <c r="M31" s="37"/>
      <c r="N31" s="37">
        <v>215</v>
      </c>
      <c r="O31" s="37">
        <v>120</v>
      </c>
      <c r="P31" s="37">
        <v>95</v>
      </c>
      <c r="Q31" s="37"/>
      <c r="R31" s="37">
        <v>307</v>
      </c>
      <c r="S31" s="37">
        <v>192</v>
      </c>
      <c r="T31" s="37">
        <v>115</v>
      </c>
      <c r="U31" s="37"/>
      <c r="V31" s="37">
        <v>251</v>
      </c>
      <c r="W31" s="37">
        <v>160</v>
      </c>
      <c r="X31" s="37">
        <v>91</v>
      </c>
      <c r="Y31" s="37"/>
      <c r="Z31" s="37">
        <v>0</v>
      </c>
      <c r="AA31" s="37">
        <v>0</v>
      </c>
      <c r="AB31" s="37">
        <v>0</v>
      </c>
    </row>
    <row r="32" spans="1:28" ht="15.95" customHeight="1" x14ac:dyDescent="0.25">
      <c r="A32" s="53" t="s">
        <v>68</v>
      </c>
      <c r="B32" s="37">
        <v>526</v>
      </c>
      <c r="C32" s="37">
        <v>250</v>
      </c>
      <c r="D32" s="37">
        <v>276</v>
      </c>
      <c r="E32" s="37"/>
      <c r="F32" s="37">
        <v>79</v>
      </c>
      <c r="G32" s="37">
        <v>42</v>
      </c>
      <c r="H32" s="37">
        <v>37</v>
      </c>
      <c r="I32" s="37"/>
      <c r="J32" s="37">
        <v>110</v>
      </c>
      <c r="K32" s="37">
        <v>55</v>
      </c>
      <c r="L32" s="37">
        <v>55</v>
      </c>
      <c r="M32" s="37"/>
      <c r="N32" s="37">
        <v>80</v>
      </c>
      <c r="O32" s="37">
        <v>38</v>
      </c>
      <c r="P32" s="37">
        <v>42</v>
      </c>
      <c r="Q32" s="37"/>
      <c r="R32" s="37">
        <v>183</v>
      </c>
      <c r="S32" s="37">
        <v>77</v>
      </c>
      <c r="T32" s="37">
        <v>106</v>
      </c>
      <c r="U32" s="37"/>
      <c r="V32" s="37">
        <v>74</v>
      </c>
      <c r="W32" s="37">
        <v>38</v>
      </c>
      <c r="X32" s="37">
        <v>36</v>
      </c>
      <c r="Y32" s="37"/>
      <c r="Z32" s="37">
        <v>0</v>
      </c>
      <c r="AA32" s="37">
        <v>0</v>
      </c>
      <c r="AB32" s="37">
        <v>0</v>
      </c>
    </row>
    <row r="33" spans="1:28" ht="15.95" customHeight="1" x14ac:dyDescent="0.25">
      <c r="A33" s="53" t="s">
        <v>479</v>
      </c>
      <c r="B33" s="37">
        <v>723</v>
      </c>
      <c r="C33" s="37">
        <v>427</v>
      </c>
      <c r="D33" s="37">
        <v>296</v>
      </c>
      <c r="E33" s="37"/>
      <c r="F33" s="37">
        <v>86</v>
      </c>
      <c r="G33" s="37">
        <v>50</v>
      </c>
      <c r="H33" s="37">
        <v>36</v>
      </c>
      <c r="I33" s="37"/>
      <c r="J33" s="37">
        <v>109</v>
      </c>
      <c r="K33" s="37">
        <v>60</v>
      </c>
      <c r="L33" s="37">
        <v>49</v>
      </c>
      <c r="M33" s="37"/>
      <c r="N33" s="37">
        <v>113</v>
      </c>
      <c r="O33" s="37">
        <v>67</v>
      </c>
      <c r="P33" s="37">
        <v>46</v>
      </c>
      <c r="Q33" s="37"/>
      <c r="R33" s="37">
        <v>264</v>
      </c>
      <c r="S33" s="37">
        <v>162</v>
      </c>
      <c r="T33" s="37">
        <v>102</v>
      </c>
      <c r="U33" s="37"/>
      <c r="V33" s="37">
        <v>151</v>
      </c>
      <c r="W33" s="37">
        <v>88</v>
      </c>
      <c r="X33" s="37">
        <v>63</v>
      </c>
      <c r="Y33" s="37"/>
      <c r="Z33" s="37">
        <v>0</v>
      </c>
      <c r="AA33" s="37">
        <v>0</v>
      </c>
      <c r="AB33" s="37">
        <v>0</v>
      </c>
    </row>
    <row r="34" spans="1:28" ht="15.95" customHeight="1" x14ac:dyDescent="0.25">
      <c r="A34" s="53" t="s">
        <v>69</v>
      </c>
      <c r="B34" s="37">
        <v>0</v>
      </c>
      <c r="C34" s="37">
        <v>0</v>
      </c>
      <c r="D34" s="37">
        <v>0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0</v>
      </c>
      <c r="S34" s="37">
        <v>0</v>
      </c>
      <c r="T34" s="37">
        <v>0</v>
      </c>
      <c r="U34" s="37"/>
      <c r="V34" s="37">
        <v>0</v>
      </c>
      <c r="W34" s="37">
        <v>0</v>
      </c>
      <c r="X34" s="37">
        <v>0</v>
      </c>
      <c r="Y34" s="37"/>
      <c r="Z34" s="37"/>
      <c r="AA34" s="37"/>
      <c r="AB34" s="37">
        <v>0</v>
      </c>
    </row>
    <row r="35" spans="1:28" ht="15.95" customHeight="1" x14ac:dyDescent="0.25">
      <c r="A35" s="53" t="s">
        <v>70</v>
      </c>
      <c r="B35" s="37">
        <v>701</v>
      </c>
      <c r="C35" s="37">
        <v>378</v>
      </c>
      <c r="D35" s="37">
        <v>323</v>
      </c>
      <c r="E35" s="37"/>
      <c r="F35" s="37">
        <v>86</v>
      </c>
      <c r="G35" s="37">
        <v>36</v>
      </c>
      <c r="H35" s="37">
        <v>50</v>
      </c>
      <c r="I35" s="37"/>
      <c r="J35" s="37">
        <v>105</v>
      </c>
      <c r="K35" s="37">
        <v>48</v>
      </c>
      <c r="L35" s="37">
        <v>57</v>
      </c>
      <c r="M35" s="37"/>
      <c r="N35" s="37">
        <v>108</v>
      </c>
      <c r="O35" s="37">
        <v>50</v>
      </c>
      <c r="P35" s="37">
        <v>58</v>
      </c>
      <c r="Q35" s="37"/>
      <c r="R35" s="37">
        <v>216</v>
      </c>
      <c r="S35" s="37">
        <v>119</v>
      </c>
      <c r="T35" s="37">
        <v>97</v>
      </c>
      <c r="U35" s="37"/>
      <c r="V35" s="37">
        <v>186</v>
      </c>
      <c r="W35" s="37">
        <v>125</v>
      </c>
      <c r="X35" s="37">
        <v>61</v>
      </c>
      <c r="Y35" s="37"/>
      <c r="Z35" s="37">
        <v>0</v>
      </c>
      <c r="AA35" s="37">
        <v>0</v>
      </c>
      <c r="AB35" s="37">
        <v>0</v>
      </c>
    </row>
    <row r="36" spans="1:28" ht="15.95" customHeight="1" x14ac:dyDescent="0.25">
      <c r="A36" s="53" t="s">
        <v>71</v>
      </c>
      <c r="B36" s="37">
        <v>971</v>
      </c>
      <c r="C36" s="37">
        <v>531</v>
      </c>
      <c r="D36" s="37">
        <v>440</v>
      </c>
      <c r="E36" s="37"/>
      <c r="F36" s="37">
        <v>118</v>
      </c>
      <c r="G36" s="37">
        <v>61</v>
      </c>
      <c r="H36" s="37">
        <v>57</v>
      </c>
      <c r="I36" s="37"/>
      <c r="J36" s="37">
        <v>109</v>
      </c>
      <c r="K36" s="37">
        <v>64</v>
      </c>
      <c r="L36" s="37">
        <v>45</v>
      </c>
      <c r="M36" s="37"/>
      <c r="N36" s="37">
        <v>97</v>
      </c>
      <c r="O36" s="37">
        <v>59</v>
      </c>
      <c r="P36" s="37">
        <v>38</v>
      </c>
      <c r="Q36" s="37"/>
      <c r="R36" s="37">
        <v>456</v>
      </c>
      <c r="S36" s="37">
        <v>245</v>
      </c>
      <c r="T36" s="37">
        <v>211</v>
      </c>
      <c r="U36" s="37"/>
      <c r="V36" s="37">
        <v>191</v>
      </c>
      <c r="W36" s="37">
        <v>102</v>
      </c>
      <c r="X36" s="37">
        <v>89</v>
      </c>
      <c r="Y36" s="37"/>
      <c r="Z36" s="37">
        <v>0</v>
      </c>
      <c r="AA36" s="37">
        <v>0</v>
      </c>
      <c r="AB36" s="37">
        <v>0</v>
      </c>
    </row>
    <row r="37" spans="1:28" ht="15.95" customHeight="1" thickBot="1" x14ac:dyDescent="0.3">
      <c r="A37" s="49" t="s">
        <v>72</v>
      </c>
      <c r="B37" s="37">
        <v>106</v>
      </c>
      <c r="C37" s="37">
        <v>59</v>
      </c>
      <c r="D37" s="37">
        <v>47</v>
      </c>
      <c r="E37" s="37"/>
      <c r="F37" s="37">
        <v>2</v>
      </c>
      <c r="G37" s="37">
        <v>1</v>
      </c>
      <c r="H37" s="37">
        <v>1</v>
      </c>
      <c r="I37" s="37"/>
      <c r="J37" s="37">
        <v>26</v>
      </c>
      <c r="K37" s="37">
        <v>11</v>
      </c>
      <c r="L37" s="37">
        <v>15</v>
      </c>
      <c r="M37" s="37"/>
      <c r="N37" s="37">
        <v>14</v>
      </c>
      <c r="O37" s="37">
        <v>9</v>
      </c>
      <c r="P37" s="37">
        <v>5</v>
      </c>
      <c r="Q37" s="37"/>
      <c r="R37" s="37">
        <v>49</v>
      </c>
      <c r="S37" s="37">
        <v>30</v>
      </c>
      <c r="T37" s="37">
        <v>19</v>
      </c>
      <c r="U37" s="37"/>
      <c r="V37" s="37">
        <v>15</v>
      </c>
      <c r="W37" s="37">
        <v>8</v>
      </c>
      <c r="X37" s="37">
        <v>7</v>
      </c>
      <c r="Y37" s="37"/>
      <c r="Z37" s="37">
        <v>0</v>
      </c>
      <c r="AA37" s="37">
        <v>0</v>
      </c>
      <c r="AB37" s="37">
        <v>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1:AB1"/>
    <mergeCell ref="A2:AB2"/>
    <mergeCell ref="A5:AB5"/>
    <mergeCell ref="A7:A8"/>
    <mergeCell ref="B7:D7"/>
    <mergeCell ref="F7:H7"/>
    <mergeCell ref="J7:L7"/>
    <mergeCell ref="N7:P7"/>
    <mergeCell ref="R7:T7"/>
    <mergeCell ref="V7:X7"/>
    <mergeCell ref="Z7:AB7"/>
    <mergeCell ref="A38:AB38"/>
    <mergeCell ref="A39:AB39"/>
    <mergeCell ref="AC2:AD3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="95" zoomScaleNormal="95" zoomScaleSheetLayoutView="75" workbookViewId="0">
      <selection activeCell="Y6" sqref="Y1:AB104857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customWidth="1"/>
    <col min="6" max="8" width="7.7109375" style="48" customWidth="1"/>
    <col min="9" max="9" width="1.42578125" style="48" customWidth="1"/>
    <col min="10" max="12" width="7.7109375" style="48" customWidth="1"/>
    <col min="13" max="13" width="1.85546875" style="48" customWidth="1"/>
    <col min="14" max="16" width="7.7109375" style="48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hidden="1" customWidth="1"/>
    <col min="26" max="28" width="7.7109375" style="48" hidden="1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240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118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+'C73'!B9/'C70'!B9*100</f>
        <v>38.759220521854019</v>
      </c>
      <c r="C9" s="191">
        <f>+'C73'!C9/'C70'!C9*100</f>
        <v>45.430986610723764</v>
      </c>
      <c r="D9" s="191">
        <f>+'C73'!D9/'C70'!D9*100</f>
        <v>33.386335403726704</v>
      </c>
      <c r="E9" s="191"/>
      <c r="F9" s="191">
        <f>+'C73'!F9/'C70'!F9*100</f>
        <v>45.03664223850766</v>
      </c>
      <c r="G9" s="191">
        <f>+'C73'!G9/'C70'!G9*100</f>
        <v>52.718204488778056</v>
      </c>
      <c r="H9" s="191">
        <f>+'C73'!H9/'C70'!H9*100</f>
        <v>38.871096877502005</v>
      </c>
      <c r="I9" s="191"/>
      <c r="J9" s="191">
        <f>+'C73'!J9/'C70'!J9*100</f>
        <v>47.02559576345984</v>
      </c>
      <c r="K9" s="191">
        <f>+'C73'!K9/'C70'!K9*100</f>
        <v>54.304635761589402</v>
      </c>
      <c r="L9" s="191">
        <f>+'C73'!L9/'C70'!L9*100</f>
        <v>40.994189799870881</v>
      </c>
      <c r="M9" s="191"/>
      <c r="N9" s="191">
        <f>+'C73'!N9/'C70'!N9*100</f>
        <v>35.663189269746645</v>
      </c>
      <c r="O9" s="191">
        <f>+'C73'!O9/'C70'!O9*100</f>
        <v>42.009724473257698</v>
      </c>
      <c r="P9" s="191">
        <f>+'C73'!P9/'C70'!P9*100</f>
        <v>30.262068965517241</v>
      </c>
      <c r="Q9" s="191"/>
      <c r="R9" s="191">
        <f>+'C73'!R9/'C70'!R9*100</f>
        <v>46.648329258353712</v>
      </c>
      <c r="S9" s="191">
        <f>+'C73'!S9/'C70'!S9*100</f>
        <v>51.881413911060434</v>
      </c>
      <c r="T9" s="191">
        <f>+'C73'!T9/'C70'!T9*100</f>
        <v>42.423126496041249</v>
      </c>
      <c r="U9" s="191"/>
      <c r="V9" s="191">
        <f>+'C73'!V9/'C70'!V9*100</f>
        <v>25.088192571072838</v>
      </c>
      <c r="W9" s="191">
        <f>+'C73'!W9/'C70'!W9*100</f>
        <v>32.196878751500599</v>
      </c>
      <c r="X9" s="191">
        <f>+'C73'!X9/'C70'!X9*100</f>
        <v>19.67842134112918</v>
      </c>
      <c r="Y9" s="191"/>
      <c r="Z9" s="191">
        <v>0</v>
      </c>
      <c r="AA9" s="191">
        <v>0</v>
      </c>
      <c r="AB9" s="191">
        <v>0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+'C73'!B11/'C70'!B11*100</f>
        <v>55.723905723905723</v>
      </c>
      <c r="C11" s="99">
        <f>+'C73'!C11/'C70'!C11*100</f>
        <v>68.35443037974683</v>
      </c>
      <c r="D11" s="99">
        <f>+'C73'!D11/'C70'!D11*100</f>
        <v>47.338935574229687</v>
      </c>
      <c r="E11" s="99"/>
      <c r="F11" s="99">
        <f>+'C73'!F11/'C70'!F11*100</f>
        <v>82.456140350877192</v>
      </c>
      <c r="G11" s="99">
        <f>+'C73'!G11/'C70'!G11*100</f>
        <v>88.63636363636364</v>
      </c>
      <c r="H11" s="99">
        <f>+'C73'!H11/'C70'!H11*100</f>
        <v>78.571428571428569</v>
      </c>
      <c r="I11" s="99"/>
      <c r="J11" s="99">
        <f>+'C73'!J11/'C70'!J11*100</f>
        <v>65.789473684210535</v>
      </c>
      <c r="K11" s="99">
        <f>+'C73'!K11/'C70'!K11*100</f>
        <v>78.723404255319153</v>
      </c>
      <c r="L11" s="99">
        <f>+'C73'!L11/'C70'!L11*100</f>
        <v>56.71641791044776</v>
      </c>
      <c r="M11" s="99"/>
      <c r="N11" s="99">
        <f>+'C73'!N11/'C70'!N11*100</f>
        <v>35.087719298245609</v>
      </c>
      <c r="O11" s="99">
        <f>+'C73'!O11/'C70'!O11*100</f>
        <v>46.938775510204081</v>
      </c>
      <c r="P11" s="99">
        <f>+'C73'!P11/'C70'!P11*100</f>
        <v>26.153846153846157</v>
      </c>
      <c r="Q11" s="99"/>
      <c r="R11" s="99">
        <f>+'C73'!R11/'C70'!R11*100</f>
        <v>58.620689655172406</v>
      </c>
      <c r="S11" s="99">
        <f>+'C73'!S11/'C70'!S11*100</f>
        <v>74.137931034482762</v>
      </c>
      <c r="T11" s="99">
        <f>+'C73'!T11/'C70'!T11*100</f>
        <v>48.275862068965516</v>
      </c>
      <c r="U11" s="99"/>
      <c r="V11" s="99">
        <f>+'C73'!V11/'C70'!V11*100</f>
        <v>34.579439252336449</v>
      </c>
      <c r="W11" s="99">
        <f>+'C73'!W11/'C70'!W11*100</f>
        <v>51.282051282051277</v>
      </c>
      <c r="X11" s="99">
        <f>+'C73'!X11/'C70'!X11*100</f>
        <v>25</v>
      </c>
      <c r="Y11" s="99"/>
      <c r="Z11" s="99">
        <v>0</v>
      </c>
      <c r="AA11" s="99">
        <v>0</v>
      </c>
      <c r="AB11" s="99">
        <v>0</v>
      </c>
    </row>
    <row r="12" spans="1:31" ht="15.95" customHeight="1" x14ac:dyDescent="0.25">
      <c r="A12" s="53" t="s">
        <v>48</v>
      </c>
      <c r="B12" s="99">
        <f>+'C73'!B12/'C70'!B12*100</f>
        <v>44.860557768924302</v>
      </c>
      <c r="C12" s="99">
        <f>+'C73'!C12/'C70'!C12*100</f>
        <v>50.73260073260073</v>
      </c>
      <c r="D12" s="99">
        <f>+'C73'!D12/'C70'!D12*100</f>
        <v>40.33850493653032</v>
      </c>
      <c r="E12" s="99"/>
      <c r="F12" s="99">
        <f>+'C73'!F12/'C70'!F12*100</f>
        <v>57.635467980295566</v>
      </c>
      <c r="G12" s="99">
        <f>+'C73'!G12/'C70'!G12*100</f>
        <v>64.893617021276597</v>
      </c>
      <c r="H12" s="99">
        <f>+'C73'!H12/'C70'!H12*100</f>
        <v>51.37614678899083</v>
      </c>
      <c r="I12" s="99"/>
      <c r="J12" s="99">
        <f>+'C73'!J12/'C70'!J12*100</f>
        <v>52.558139534883722</v>
      </c>
      <c r="K12" s="99">
        <f>+'C73'!K12/'C70'!K12*100</f>
        <v>59.770114942528743</v>
      </c>
      <c r="L12" s="99">
        <f>+'C73'!L12/'C70'!L12*100</f>
        <v>47.65625</v>
      </c>
      <c r="M12" s="99"/>
      <c r="N12" s="99">
        <f>+'C73'!N12/'C70'!N12*100</f>
        <v>29.646017699115045</v>
      </c>
      <c r="O12" s="99">
        <f>+'C73'!O12/'C70'!O12*100</f>
        <v>39.42307692307692</v>
      </c>
      <c r="P12" s="99">
        <f>+'C73'!P12/'C70'!P12*100</f>
        <v>21.311475409836063</v>
      </c>
      <c r="Q12" s="99"/>
      <c r="R12" s="99">
        <f>+'C73'!R12/'C70'!R12*100</f>
        <v>67.705382436260621</v>
      </c>
      <c r="S12" s="99">
        <f>+'C73'!S12/'C70'!S12*100</f>
        <v>68.421052631578945</v>
      </c>
      <c r="T12" s="99">
        <f>+'C73'!T12/'C70'!T12*100</f>
        <v>67.164179104477611</v>
      </c>
      <c r="U12" s="99"/>
      <c r="V12" s="99">
        <f>+'C73'!V12/'C70'!V12*100</f>
        <v>10.465116279069768</v>
      </c>
      <c r="W12" s="99">
        <f>+'C73'!W12/'C70'!W12*100</f>
        <v>17.431192660550458</v>
      </c>
      <c r="X12" s="99">
        <f>+'C73'!X12/'C70'!X12*100</f>
        <v>5.3691275167785237</v>
      </c>
      <c r="Y12" s="99"/>
      <c r="Z12" s="99">
        <v>0</v>
      </c>
      <c r="AA12" s="99">
        <v>0</v>
      </c>
      <c r="AB12" s="99">
        <v>0</v>
      </c>
    </row>
    <row r="13" spans="1:31" ht="15.95" customHeight="1" x14ac:dyDescent="0.25">
      <c r="A13" s="53" t="s">
        <v>49</v>
      </c>
      <c r="B13" s="99">
        <v>0</v>
      </c>
      <c r="C13" s="99">
        <v>0</v>
      </c>
      <c r="D13" s="99">
        <v>0</v>
      </c>
      <c r="E13" s="99"/>
      <c r="F13" s="99">
        <v>0</v>
      </c>
      <c r="G13" s="99">
        <v>0</v>
      </c>
      <c r="H13" s="99">
        <v>0</v>
      </c>
      <c r="I13" s="99"/>
      <c r="J13" s="99">
        <v>0</v>
      </c>
      <c r="K13" s="99">
        <v>0</v>
      </c>
      <c r="L13" s="99">
        <v>0</v>
      </c>
      <c r="M13" s="99"/>
      <c r="N13" s="99">
        <v>0</v>
      </c>
      <c r="O13" s="99">
        <v>0</v>
      </c>
      <c r="P13" s="99">
        <v>0</v>
      </c>
      <c r="Q13" s="99"/>
      <c r="R13" s="99">
        <v>0</v>
      </c>
      <c r="S13" s="99">
        <v>0</v>
      </c>
      <c r="T13" s="99">
        <v>0</v>
      </c>
      <c r="U13" s="99"/>
      <c r="V13" s="99">
        <v>0</v>
      </c>
      <c r="W13" s="99">
        <v>0</v>
      </c>
      <c r="X13" s="99">
        <v>0</v>
      </c>
      <c r="Y13" s="99"/>
      <c r="Z13" s="99"/>
      <c r="AA13" s="99"/>
      <c r="AB13" s="99">
        <v>0</v>
      </c>
    </row>
    <row r="14" spans="1:31" ht="15.95" customHeight="1" x14ac:dyDescent="0.25">
      <c r="A14" s="53" t="s">
        <v>50</v>
      </c>
      <c r="B14" s="99">
        <f>+'C73'!B14/'C70'!B14*100</f>
        <v>27.95100222717149</v>
      </c>
      <c r="C14" s="99">
        <f>+'C73'!C14/'C70'!C14*100</f>
        <v>39.498432601880879</v>
      </c>
      <c r="D14" s="99">
        <f>+'C73'!D14/'C70'!D14*100</f>
        <v>21.588946459412782</v>
      </c>
      <c r="E14" s="99"/>
      <c r="F14" s="99">
        <f>+'C73'!F14/'C70'!F14*100</f>
        <v>46.391752577319586</v>
      </c>
      <c r="G14" s="99">
        <f>+'C73'!G14/'C70'!G14*100</f>
        <v>63.636363636363633</v>
      </c>
      <c r="H14" s="99">
        <f>+'C73'!H14/'C70'!H14*100</f>
        <v>37.5</v>
      </c>
      <c r="I14" s="99"/>
      <c r="J14" s="99">
        <f>+'C73'!J14/'C70'!J14*100</f>
        <v>41.25874125874126</v>
      </c>
      <c r="K14" s="99">
        <f>+'C73'!K14/'C70'!K14*100</f>
        <v>57.777777777777771</v>
      </c>
      <c r="L14" s="99">
        <f>+'C73'!L14/'C70'!L14*100</f>
        <v>33.673469387755098</v>
      </c>
      <c r="M14" s="99"/>
      <c r="N14" s="99">
        <f>+'C73'!N14/'C70'!N14*100</f>
        <v>25.906735751295333</v>
      </c>
      <c r="O14" s="99">
        <f>+'C73'!O14/'C70'!O14*100</f>
        <v>30.985915492957744</v>
      </c>
      <c r="P14" s="99">
        <f>+'C73'!P14/'C70'!P14*100</f>
        <v>22.950819672131146</v>
      </c>
      <c r="Q14" s="99"/>
      <c r="R14" s="99">
        <f>+'C73'!R14/'C70'!R14*100</f>
        <v>29.906542056074763</v>
      </c>
      <c r="S14" s="99">
        <f>+'C73'!S14/'C70'!S14*100</f>
        <v>45.205479452054789</v>
      </c>
      <c r="T14" s="99">
        <f>+'C73'!T14/'C70'!T14*100</f>
        <v>21.98581560283688</v>
      </c>
      <c r="U14" s="99"/>
      <c r="V14" s="99">
        <f>+'C73'!V14/'C70'!V14*100</f>
        <v>13.147410358565736</v>
      </c>
      <c r="W14" s="99">
        <f>+'C73'!W14/'C70'!W14*100</f>
        <v>24.742268041237114</v>
      </c>
      <c r="X14" s="99">
        <f>+'C73'!X14/'C70'!X14*100</f>
        <v>5.8441558441558437</v>
      </c>
      <c r="Y14" s="99"/>
      <c r="Z14" s="99">
        <v>0</v>
      </c>
      <c r="AA14" s="99">
        <v>0</v>
      </c>
      <c r="AB14" s="99">
        <v>0</v>
      </c>
    </row>
    <row r="15" spans="1:31" ht="15.95" customHeight="1" x14ac:dyDescent="0.25">
      <c r="A15" s="53" t="s">
        <v>51</v>
      </c>
      <c r="B15" s="99">
        <f>+'C73'!B15/'C70'!B15*100</f>
        <v>38.268156424581008</v>
      </c>
      <c r="C15" s="99">
        <f>+'C73'!C15/'C70'!C15*100</f>
        <v>46.518987341772153</v>
      </c>
      <c r="D15" s="99">
        <f>+'C73'!D15/'C70'!D15*100</f>
        <v>31.75</v>
      </c>
      <c r="E15" s="99"/>
      <c r="F15" s="99">
        <f>+'C73'!F15/'C70'!F15*100</f>
        <v>46.913580246913575</v>
      </c>
      <c r="G15" s="99">
        <f>+'C73'!G15/'C70'!G15*100</f>
        <v>60</v>
      </c>
      <c r="H15" s="99">
        <f>+'C73'!H15/'C70'!H15*100</f>
        <v>34.146341463414636</v>
      </c>
      <c r="I15" s="99"/>
      <c r="J15" s="99">
        <f>+'C73'!J15/'C70'!J15*100</f>
        <v>48.387096774193552</v>
      </c>
      <c r="K15" s="99">
        <f>+'C73'!K15/'C70'!K15*100</f>
        <v>54.54545454545454</v>
      </c>
      <c r="L15" s="99">
        <f>+'C73'!L15/'C70'!L15*100</f>
        <v>43.478260869565219</v>
      </c>
      <c r="M15" s="99"/>
      <c r="N15" s="99">
        <f>+'C73'!N15/'C70'!N15*100</f>
        <v>27.848101265822784</v>
      </c>
      <c r="O15" s="99">
        <f>+'C73'!O15/'C70'!O15*100</f>
        <v>34.210526315789473</v>
      </c>
      <c r="P15" s="99">
        <f>+'C73'!P15/'C70'!P15*100</f>
        <v>21.951219512195124</v>
      </c>
      <c r="Q15" s="99"/>
      <c r="R15" s="99">
        <f>+'C73'!R15/'C70'!R15*100</f>
        <v>58.378378378378379</v>
      </c>
      <c r="S15" s="99">
        <f>+'C73'!S15/'C70'!S15*100</f>
        <v>72.602739726027394</v>
      </c>
      <c r="T15" s="99">
        <f>+'C73'!T15/'C70'!T15*100</f>
        <v>49.107142857142854</v>
      </c>
      <c r="U15" s="99"/>
      <c r="V15" s="99">
        <f>+'C73'!V15/'C70'!V15*100</f>
        <v>14.285714285714285</v>
      </c>
      <c r="W15" s="99">
        <f>+'C73'!W15/'C70'!W15*100</f>
        <v>19.444444444444446</v>
      </c>
      <c r="X15" s="99">
        <f>+'C73'!X15/'C70'!X15*100</f>
        <v>10.416666666666668</v>
      </c>
      <c r="Y15" s="99"/>
      <c r="Z15" s="99">
        <v>0</v>
      </c>
      <c r="AA15" s="99">
        <v>0</v>
      </c>
      <c r="AB15" s="99">
        <v>0</v>
      </c>
    </row>
    <row r="16" spans="1:31" ht="15.95" customHeight="1" x14ac:dyDescent="0.25">
      <c r="A16" s="53" t="s">
        <v>52</v>
      </c>
      <c r="B16" s="99">
        <f>+'C73'!B16/'C70'!B16*100</f>
        <v>45.97346497994446</v>
      </c>
      <c r="C16" s="99">
        <f>+'C73'!C16/'C70'!C16*100</f>
        <v>57.335907335907329</v>
      </c>
      <c r="D16" s="99">
        <f>+'C73'!D16/'C70'!D16*100</f>
        <v>35.506816834617666</v>
      </c>
      <c r="E16" s="99"/>
      <c r="F16" s="99">
        <f>+'C73'!F16/'C70'!F16*100</f>
        <v>60.734463276836159</v>
      </c>
      <c r="G16" s="99">
        <f>+'C73'!G16/'C70'!G16*100</f>
        <v>74.074074074074076</v>
      </c>
      <c r="H16" s="99">
        <f>+'C73'!H16/'C70'!H16*100</f>
        <v>49.479166666666671</v>
      </c>
      <c r="I16" s="99"/>
      <c r="J16" s="99">
        <f>+'C73'!J16/'C70'!J16*100</f>
        <v>61.80698151950719</v>
      </c>
      <c r="K16" s="99">
        <f>+'C73'!K16/'C70'!K16*100</f>
        <v>74.609375</v>
      </c>
      <c r="L16" s="99">
        <f>+'C73'!L16/'C70'!L16*100</f>
        <v>47.619047619047613</v>
      </c>
      <c r="M16" s="99"/>
      <c r="N16" s="99">
        <f>+'C73'!N16/'C70'!N16*100</f>
        <v>37.65323992994746</v>
      </c>
      <c r="O16" s="99">
        <f>+'C73'!O16/'C70'!O16*100</f>
        <v>46.402877697841724</v>
      </c>
      <c r="P16" s="99">
        <f>+'C73'!P16/'C70'!P16*100</f>
        <v>29.351535836177472</v>
      </c>
      <c r="Q16" s="99"/>
      <c r="R16" s="99">
        <f>+'C73'!R16/'C70'!R16*100</f>
        <v>60.888888888888893</v>
      </c>
      <c r="S16" s="99">
        <f>+'C73'!S16/'C70'!S16*100</f>
        <v>74.4578313253012</v>
      </c>
      <c r="T16" s="99">
        <f>+'C73'!T16/'C70'!T16*100</f>
        <v>49.27835051546392</v>
      </c>
      <c r="U16" s="99"/>
      <c r="V16" s="99">
        <f>+'C73'!V16/'C70'!V16*100</f>
        <v>22.712594187298173</v>
      </c>
      <c r="W16" s="99">
        <f>+'C73'!W16/'C70'!W16*100</f>
        <v>32.05417607223476</v>
      </c>
      <c r="X16" s="99">
        <f>+'C73'!X16/'C70'!X16*100</f>
        <v>14.19753086419753</v>
      </c>
      <c r="Y16" s="99"/>
      <c r="Z16" s="99">
        <v>0</v>
      </c>
      <c r="AA16" s="99">
        <v>0</v>
      </c>
      <c r="AB16" s="99">
        <v>0</v>
      </c>
    </row>
    <row r="17" spans="1:28" ht="15.95" customHeight="1" x14ac:dyDescent="0.25">
      <c r="A17" s="53" t="s">
        <v>53</v>
      </c>
      <c r="B17" s="99">
        <v>0</v>
      </c>
      <c r="C17" s="99">
        <v>0</v>
      </c>
      <c r="D17" s="99">
        <v>0</v>
      </c>
      <c r="E17" s="99"/>
      <c r="F17" s="99">
        <v>0</v>
      </c>
      <c r="G17" s="99">
        <v>0</v>
      </c>
      <c r="H17" s="99">
        <v>0</v>
      </c>
      <c r="I17" s="99"/>
      <c r="J17" s="99">
        <v>0</v>
      </c>
      <c r="K17" s="99">
        <v>0</v>
      </c>
      <c r="L17" s="99">
        <v>0</v>
      </c>
      <c r="M17" s="99"/>
      <c r="N17" s="99">
        <v>0</v>
      </c>
      <c r="O17" s="99">
        <v>0</v>
      </c>
      <c r="P17" s="99">
        <v>0</v>
      </c>
      <c r="Q17" s="99"/>
      <c r="R17" s="99">
        <v>0</v>
      </c>
      <c r="S17" s="99">
        <v>0</v>
      </c>
      <c r="T17" s="99">
        <v>0</v>
      </c>
      <c r="U17" s="99"/>
      <c r="V17" s="99">
        <v>0</v>
      </c>
      <c r="W17" s="99">
        <v>0</v>
      </c>
      <c r="X17" s="99">
        <v>0</v>
      </c>
      <c r="Y17" s="99"/>
      <c r="Z17" s="99"/>
      <c r="AA17" s="99"/>
      <c r="AB17" s="99">
        <v>0</v>
      </c>
    </row>
    <row r="18" spans="1:28" ht="15.95" customHeight="1" x14ac:dyDescent="0.25">
      <c r="A18" s="53" t="s">
        <v>54</v>
      </c>
      <c r="B18" s="99">
        <f>+'C73'!B18/'C70'!B18*100</f>
        <v>42.439862542955325</v>
      </c>
      <c r="C18" s="99">
        <f>+'C73'!C18/'C70'!C18*100</f>
        <v>48.598879103282627</v>
      </c>
      <c r="D18" s="99">
        <f>+'C73'!D18/'C70'!D18*100</f>
        <v>37.808549066827212</v>
      </c>
      <c r="E18" s="99"/>
      <c r="F18" s="99">
        <f>+'C73'!F18/'C70'!F18*100</f>
        <v>52.351738241308801</v>
      </c>
      <c r="G18" s="99">
        <f>+'C73'!G18/'C70'!G18*100</f>
        <v>64.077669902912632</v>
      </c>
      <c r="H18" s="99">
        <f>+'C73'!H18/'C70'!H18*100</f>
        <v>43.816254416961129</v>
      </c>
      <c r="I18" s="99"/>
      <c r="J18" s="99">
        <f>+'C73'!J18/'C70'!J18*100</f>
        <v>52.772808586762075</v>
      </c>
      <c r="K18" s="99">
        <f>+'C73'!K18/'C70'!K18*100</f>
        <v>57.854406130268202</v>
      </c>
      <c r="L18" s="99">
        <f>+'C73'!L18/'C70'!L18*100</f>
        <v>48.322147651006716</v>
      </c>
      <c r="M18" s="99"/>
      <c r="N18" s="99">
        <f>+'C73'!N18/'C70'!N18*100</f>
        <v>38.111888111888106</v>
      </c>
      <c r="O18" s="99">
        <f>+'C73'!O18/'C70'!O18*100</f>
        <v>47.755102040816325</v>
      </c>
      <c r="P18" s="99">
        <f>+'C73'!P18/'C70'!P18*100</f>
        <v>30.886850152905197</v>
      </c>
      <c r="Q18" s="99"/>
      <c r="R18" s="99">
        <f>+'C73'!R18/'C70'!R18*100</f>
        <v>45.041322314049587</v>
      </c>
      <c r="S18" s="99">
        <f>+'C73'!S18/'C70'!S18*100</f>
        <v>45.874587458745872</v>
      </c>
      <c r="T18" s="99">
        <f>+'C73'!T18/'C70'!T18*100</f>
        <v>44.444444444444443</v>
      </c>
      <c r="U18" s="99"/>
      <c r="V18" s="99">
        <f>+'C73'!V18/'C70'!V18*100</f>
        <v>24.645390070921984</v>
      </c>
      <c r="W18" s="99">
        <f>+'C73'!W18/'C70'!W18*100</f>
        <v>29.059829059829063</v>
      </c>
      <c r="X18" s="99">
        <f>+'C73'!X18/'C70'!X18*100</f>
        <v>21.515151515151516</v>
      </c>
      <c r="Y18" s="99"/>
      <c r="Z18" s="99">
        <v>0</v>
      </c>
      <c r="AA18" s="99">
        <v>0</v>
      </c>
      <c r="AB18" s="99">
        <v>0</v>
      </c>
    </row>
    <row r="19" spans="1:28" ht="15.95" customHeight="1" x14ac:dyDescent="0.25">
      <c r="A19" s="53" t="s">
        <v>55</v>
      </c>
      <c r="B19" s="99">
        <f>+'C73'!B19/'C70'!B19*100</f>
        <v>37.429492344883158</v>
      </c>
      <c r="C19" s="99">
        <f>+'C73'!C19/'C70'!C19*100</f>
        <v>41.785714285714285</v>
      </c>
      <c r="D19" s="99">
        <f>+'C73'!D19/'C70'!D19*100</f>
        <v>33.847283406754777</v>
      </c>
      <c r="E19" s="99"/>
      <c r="F19" s="99">
        <f>+'C73'!F19/'C70'!F19*100</f>
        <v>44</v>
      </c>
      <c r="G19" s="99">
        <f>+'C73'!G19/'C70'!G19*100</f>
        <v>54.054054054054056</v>
      </c>
      <c r="H19" s="99">
        <f>+'C73'!H19/'C70'!H19*100</f>
        <v>35.97122302158273</v>
      </c>
      <c r="I19" s="99"/>
      <c r="J19" s="99">
        <f>+'C73'!J19/'C70'!J19*100</f>
        <v>36.438356164383563</v>
      </c>
      <c r="K19" s="99">
        <f>+'C73'!K19/'C70'!K19*100</f>
        <v>40</v>
      </c>
      <c r="L19" s="99">
        <f>+'C73'!L19/'C70'!L19*100</f>
        <v>33.658536585365859</v>
      </c>
      <c r="M19" s="99"/>
      <c r="N19" s="99">
        <f>+'C73'!N19/'C70'!N19*100</f>
        <v>37.996219281663521</v>
      </c>
      <c r="O19" s="99">
        <f>+'C73'!O19/'C70'!O19*100</f>
        <v>40.54054054054054</v>
      </c>
      <c r="P19" s="99">
        <f>+'C73'!P19/'C70'!P19*100</f>
        <v>35.555555555555557</v>
      </c>
      <c r="Q19" s="99"/>
      <c r="R19" s="99">
        <f>+'C73'!R19/'C70'!R19*100</f>
        <v>44.290123456790127</v>
      </c>
      <c r="S19" s="99">
        <f>+'C73'!S19/'C70'!S19*100</f>
        <v>48.813559322033903</v>
      </c>
      <c r="T19" s="99">
        <f>+'C73'!T19/'C70'!T19*100</f>
        <v>40.509915014164307</v>
      </c>
      <c r="U19" s="99"/>
      <c r="V19" s="99">
        <f>+'C73'!V19/'C70'!V19*100</f>
        <v>28.695652173913043</v>
      </c>
      <c r="W19" s="99">
        <f>+'C73'!W19/'C70'!W19*100</f>
        <v>32.20338983050847</v>
      </c>
      <c r="X19" s="99">
        <f>+'C73'!X19/'C70'!X19*100</f>
        <v>26.075949367088608</v>
      </c>
      <c r="Y19" s="99"/>
      <c r="Z19" s="99">
        <v>0</v>
      </c>
      <c r="AA19" s="99">
        <v>0</v>
      </c>
      <c r="AB19" s="99">
        <v>0</v>
      </c>
    </row>
    <row r="20" spans="1:28" ht="15.95" customHeight="1" x14ac:dyDescent="0.25">
      <c r="A20" s="53" t="s">
        <v>56</v>
      </c>
      <c r="B20" s="99">
        <v>0</v>
      </c>
      <c r="C20" s="99">
        <v>0</v>
      </c>
      <c r="D20" s="99">
        <v>0</v>
      </c>
      <c r="E20" s="99"/>
      <c r="F20" s="99">
        <v>0</v>
      </c>
      <c r="G20" s="99">
        <v>0</v>
      </c>
      <c r="H20" s="99">
        <v>0</v>
      </c>
      <c r="I20" s="99"/>
      <c r="J20" s="99">
        <v>0</v>
      </c>
      <c r="K20" s="99">
        <v>0</v>
      </c>
      <c r="L20" s="99">
        <v>0</v>
      </c>
      <c r="M20" s="99"/>
      <c r="N20" s="99">
        <v>0</v>
      </c>
      <c r="O20" s="99">
        <v>0</v>
      </c>
      <c r="P20" s="99">
        <v>0</v>
      </c>
      <c r="Q20" s="99"/>
      <c r="R20" s="99">
        <v>0</v>
      </c>
      <c r="S20" s="99">
        <v>0</v>
      </c>
      <c r="T20" s="99">
        <v>0</v>
      </c>
      <c r="U20" s="99"/>
      <c r="V20" s="99">
        <v>0</v>
      </c>
      <c r="W20" s="99">
        <v>0</v>
      </c>
      <c r="X20" s="99">
        <v>0</v>
      </c>
      <c r="Y20" s="99"/>
      <c r="Z20" s="99"/>
      <c r="AA20" s="99"/>
      <c r="AB20" s="99">
        <v>0</v>
      </c>
    </row>
    <row r="21" spans="1:28" ht="15.95" customHeight="1" x14ac:dyDescent="0.25">
      <c r="A21" s="53" t="s">
        <v>57</v>
      </c>
      <c r="B21" s="99">
        <v>0</v>
      </c>
      <c r="C21" s="99">
        <v>0</v>
      </c>
      <c r="D21" s="99">
        <v>0</v>
      </c>
      <c r="E21" s="99"/>
      <c r="F21" s="99">
        <v>0</v>
      </c>
      <c r="G21" s="99">
        <v>0</v>
      </c>
      <c r="H21" s="99">
        <v>0</v>
      </c>
      <c r="I21" s="99"/>
      <c r="J21" s="99">
        <v>0</v>
      </c>
      <c r="K21" s="99">
        <v>0</v>
      </c>
      <c r="L21" s="99">
        <v>0</v>
      </c>
      <c r="M21" s="99"/>
      <c r="N21" s="99">
        <v>0</v>
      </c>
      <c r="O21" s="99">
        <v>0</v>
      </c>
      <c r="P21" s="99">
        <v>0</v>
      </c>
      <c r="Q21" s="99"/>
      <c r="R21" s="99">
        <v>0</v>
      </c>
      <c r="S21" s="99">
        <v>0</v>
      </c>
      <c r="T21" s="99">
        <v>0</v>
      </c>
      <c r="U21" s="99"/>
      <c r="V21" s="99">
        <v>0</v>
      </c>
      <c r="W21" s="99">
        <v>0</v>
      </c>
      <c r="X21" s="99">
        <v>0</v>
      </c>
      <c r="Y21" s="99"/>
      <c r="Z21" s="99"/>
      <c r="AA21" s="99"/>
      <c r="AB21" s="99">
        <v>0</v>
      </c>
    </row>
    <row r="22" spans="1:28" ht="15.95" customHeight="1" x14ac:dyDescent="0.25">
      <c r="A22" s="56" t="s">
        <v>58</v>
      </c>
      <c r="B22" s="99">
        <f>+'C73'!B22/'C70'!B22*100</f>
        <v>36.829836829836829</v>
      </c>
      <c r="C22" s="99">
        <f>+'C73'!C22/'C70'!C22*100</f>
        <v>40.086206896551722</v>
      </c>
      <c r="D22" s="99">
        <f>+'C73'!D22/'C70'!D22*100</f>
        <v>34.346754313886606</v>
      </c>
      <c r="E22" s="99"/>
      <c r="F22" s="99">
        <f>+'C73'!F22/'C70'!F22*100</f>
        <v>28.818443804034583</v>
      </c>
      <c r="G22" s="99">
        <f>+'C73'!G22/'C70'!G22*100</f>
        <v>35.670731707317074</v>
      </c>
      <c r="H22" s="99">
        <f>+'C73'!H22/'C70'!H22*100</f>
        <v>22.6775956284153</v>
      </c>
      <c r="I22" s="99"/>
      <c r="J22" s="99">
        <f>+'C73'!J22/'C70'!J22*100</f>
        <v>39.445910290237471</v>
      </c>
      <c r="K22" s="99">
        <f>+'C73'!K22/'C70'!K22*100</f>
        <v>46.268656716417908</v>
      </c>
      <c r="L22" s="99">
        <f>+'C73'!L22/'C70'!L22*100</f>
        <v>34.042553191489361</v>
      </c>
      <c r="M22" s="99"/>
      <c r="N22" s="99">
        <f>+'C73'!N22/'C70'!N22*100</f>
        <v>32.009080590238362</v>
      </c>
      <c r="O22" s="99">
        <f>+'C73'!O22/'C70'!O22*100</f>
        <v>37.631578947368425</v>
      </c>
      <c r="P22" s="99">
        <f>+'C73'!P22/'C70'!P22*100</f>
        <v>27.744510978043913</v>
      </c>
      <c r="Q22" s="99"/>
      <c r="R22" s="99">
        <f>+'C73'!R22/'C70'!R22*100</f>
        <v>45.161290322580641</v>
      </c>
      <c r="S22" s="99">
        <f>+'C73'!S22/'C70'!S22*100</f>
        <v>38.747099767981439</v>
      </c>
      <c r="T22" s="99">
        <f>+'C73'!T22/'C70'!T22*100</f>
        <v>49.831081081081081</v>
      </c>
      <c r="U22" s="99"/>
      <c r="V22" s="99">
        <f>+'C73'!V22/'C70'!V22*100</f>
        <v>36.081370449678801</v>
      </c>
      <c r="W22" s="99">
        <f>+'C73'!W22/'C70'!W22*100</f>
        <v>42.408376963350783</v>
      </c>
      <c r="X22" s="99">
        <f>+'C73'!X22/'C70'!X22*100</f>
        <v>31.70289855072464</v>
      </c>
      <c r="Y22" s="99"/>
      <c r="Z22" s="99">
        <v>0</v>
      </c>
      <c r="AA22" s="99">
        <v>0</v>
      </c>
      <c r="AB22" s="99">
        <v>0</v>
      </c>
    </row>
    <row r="23" spans="1:28" ht="15.95" customHeight="1" x14ac:dyDescent="0.25">
      <c r="A23" s="53" t="s">
        <v>59</v>
      </c>
      <c r="B23" s="99">
        <f>+'C73'!B23/'C70'!B23*100</f>
        <v>0</v>
      </c>
      <c r="C23" s="99">
        <f>+'C73'!C23/'C70'!C23*100</f>
        <v>0</v>
      </c>
      <c r="D23" s="99">
        <f>+'C73'!D23/'C70'!D23*100</f>
        <v>0</v>
      </c>
      <c r="E23" s="99"/>
      <c r="F23" s="99">
        <f>+'C73'!F23/'C70'!F23*100</f>
        <v>0</v>
      </c>
      <c r="G23" s="99">
        <f>+'C73'!G23/'C70'!G23*100</f>
        <v>0</v>
      </c>
      <c r="H23" s="99">
        <f>+'C73'!H23/'C70'!H23*100</f>
        <v>0</v>
      </c>
      <c r="I23" s="99"/>
      <c r="J23" s="99">
        <f>+'C73'!J23/'C70'!J23*100</f>
        <v>0</v>
      </c>
      <c r="K23" s="99">
        <f>+'C73'!K23/'C70'!K23*100</f>
        <v>0</v>
      </c>
      <c r="L23" s="99">
        <f>+'C73'!L23/'C70'!L23*100</f>
        <v>0</v>
      </c>
      <c r="M23" s="99"/>
      <c r="N23" s="99">
        <f>+'C73'!N23/'C70'!N23*100</f>
        <v>0</v>
      </c>
      <c r="O23" s="99">
        <f>+'C73'!O23/'C70'!O23*100</f>
        <v>0</v>
      </c>
      <c r="P23" s="99">
        <f>+'C73'!P23/'C70'!P23*100</f>
        <v>0</v>
      </c>
      <c r="Q23" s="99"/>
      <c r="R23" s="99">
        <f>+'C73'!R23/'C70'!R23*100</f>
        <v>0</v>
      </c>
      <c r="S23" s="99">
        <f>+'C73'!S23/'C70'!S23*100</f>
        <v>0</v>
      </c>
      <c r="T23" s="99">
        <f>+'C73'!T23/'C70'!T23*100</f>
        <v>0</v>
      </c>
      <c r="U23" s="99"/>
      <c r="V23" s="99">
        <f>+'C73'!V23/'C70'!V23*100</f>
        <v>0</v>
      </c>
      <c r="W23" s="99">
        <f>+'C73'!W23/'C70'!W23*100</f>
        <v>0</v>
      </c>
      <c r="X23" s="99">
        <f>+'C73'!X23/'C70'!X23*100</f>
        <v>0</v>
      </c>
      <c r="Y23" s="99"/>
      <c r="Z23" s="99">
        <v>0</v>
      </c>
      <c r="AA23" s="99">
        <v>0</v>
      </c>
      <c r="AB23" s="99">
        <v>0</v>
      </c>
    </row>
    <row r="24" spans="1:28" ht="15.95" customHeight="1" x14ac:dyDescent="0.25">
      <c r="A24" s="53" t="s">
        <v>60</v>
      </c>
      <c r="B24" s="99">
        <f>+'C73'!B24/'C70'!B24*100</f>
        <v>46.194605009633911</v>
      </c>
      <c r="C24" s="99">
        <f>+'C73'!C24/'C70'!C24*100</f>
        <v>48.023255813953483</v>
      </c>
      <c r="D24" s="99">
        <f>+'C73'!D24/'C70'!D24*100</f>
        <v>44.901315789473685</v>
      </c>
      <c r="E24" s="99"/>
      <c r="F24" s="99">
        <f>+'C73'!F24/'C70'!F24*100</f>
        <v>45.588235294117645</v>
      </c>
      <c r="G24" s="99">
        <f>+'C73'!G24/'C70'!G24*100</f>
        <v>46.296296296296298</v>
      </c>
      <c r="H24" s="99">
        <f>+'C73'!H24/'C70'!H24*100</f>
        <v>45.121951219512198</v>
      </c>
      <c r="I24" s="99"/>
      <c r="J24" s="99">
        <f>+'C73'!J24/'C70'!J24*100</f>
        <v>51.371571072319199</v>
      </c>
      <c r="K24" s="99">
        <f>+'C73'!K24/'C70'!K24*100</f>
        <v>56.521739130434781</v>
      </c>
      <c r="L24" s="99">
        <f>+'C73'!L24/'C70'!L24*100</f>
        <v>47.916666666666671</v>
      </c>
      <c r="M24" s="99"/>
      <c r="N24" s="99">
        <f>+'C73'!N24/'C70'!N24*100</f>
        <v>52.620087336244538</v>
      </c>
      <c r="O24" s="99">
        <f>+'C73'!O24/'C70'!O24*100</f>
        <v>57.499999999999993</v>
      </c>
      <c r="P24" s="99">
        <f>+'C73'!P24/'C70'!P24*100</f>
        <v>48.837209302325576</v>
      </c>
      <c r="Q24" s="99"/>
      <c r="R24" s="99">
        <f>+'C73'!R24/'C70'!R24*100</f>
        <v>52.040816326530617</v>
      </c>
      <c r="S24" s="99">
        <f>+'C73'!S24/'C70'!S24*100</f>
        <v>50.485436893203882</v>
      </c>
      <c r="T24" s="99">
        <f>+'C73'!T24/'C70'!T24*100</f>
        <v>53.16901408450704</v>
      </c>
      <c r="U24" s="99"/>
      <c r="V24" s="99">
        <f>+'C73'!V24/'C70'!V24*100</f>
        <v>29.230769230769234</v>
      </c>
      <c r="W24" s="99">
        <f>+'C73'!W24/'C70'!W24*100</f>
        <v>28.648648648648649</v>
      </c>
      <c r="X24" s="99">
        <f>+'C73'!X24/'C70'!X24*100</f>
        <v>29.629629629629626</v>
      </c>
      <c r="Y24" s="99"/>
      <c r="Z24" s="99">
        <v>0</v>
      </c>
      <c r="AA24" s="99">
        <v>0</v>
      </c>
      <c r="AB24" s="99">
        <v>0</v>
      </c>
    </row>
    <row r="25" spans="1:28" ht="15.95" customHeight="1" x14ac:dyDescent="0.25">
      <c r="A25" s="53" t="s">
        <v>61</v>
      </c>
      <c r="B25" s="99">
        <f>+'C73'!B25/'C70'!B25*100</f>
        <v>54.723309111235331</v>
      </c>
      <c r="C25" s="99">
        <f>+'C73'!C25/'C70'!C25*100</f>
        <v>65.110565110565105</v>
      </c>
      <c r="D25" s="99">
        <f>+'C73'!D25/'C70'!D25*100</f>
        <v>46.051282051282051</v>
      </c>
      <c r="E25" s="99"/>
      <c r="F25" s="99">
        <f>+'C73'!F25/'C70'!F25*100</f>
        <v>67.136150234741791</v>
      </c>
      <c r="G25" s="99">
        <f>+'C73'!G25/'C70'!G25*100</f>
        <v>78.888888888888886</v>
      </c>
      <c r="H25" s="99">
        <f>+'C73'!H25/'C70'!H25*100</f>
        <v>58.536585365853654</v>
      </c>
      <c r="I25" s="99"/>
      <c r="J25" s="99">
        <f>+'C73'!J25/'C70'!J25*100</f>
        <v>70.204081632653057</v>
      </c>
      <c r="K25" s="99">
        <f>+'C73'!K25/'C70'!K25*100</f>
        <v>84.545454545454547</v>
      </c>
      <c r="L25" s="99">
        <f>+'C73'!L25/'C70'!L25*100</f>
        <v>58.518518518518512</v>
      </c>
      <c r="M25" s="99"/>
      <c r="N25" s="99">
        <f>+'C73'!N25/'C70'!N25*100</f>
        <v>54.242424242424249</v>
      </c>
      <c r="O25" s="99">
        <f>+'C73'!O25/'C70'!O25*100</f>
        <v>67.283950617283949</v>
      </c>
      <c r="P25" s="99">
        <f>+'C73'!P25/'C70'!P25*100</f>
        <v>41.666666666666671</v>
      </c>
      <c r="Q25" s="99"/>
      <c r="R25" s="99">
        <f>+'C73'!R25/'C70'!R25*100</f>
        <v>62.701612903225815</v>
      </c>
      <c r="S25" s="99">
        <f>+'C73'!S25/'C70'!S25*100</f>
        <v>74.654377880184327</v>
      </c>
      <c r="T25" s="99">
        <f>+'C73'!T25/'C70'!T25*100</f>
        <v>53.405017921146957</v>
      </c>
      <c r="U25" s="99"/>
      <c r="V25" s="99">
        <f>+'C73'!V25/'C70'!V25*100</f>
        <v>34.455445544554451</v>
      </c>
      <c r="W25" s="99">
        <f>+'C73'!W25/'C70'!W25*100</f>
        <v>40.425531914893611</v>
      </c>
      <c r="X25" s="99">
        <f>+'C73'!X25/'C70'!X25*100</f>
        <v>29.259259259259256</v>
      </c>
      <c r="Y25" s="99"/>
      <c r="Z25" s="99">
        <v>0</v>
      </c>
      <c r="AA25" s="99">
        <v>0</v>
      </c>
      <c r="AB25" s="99">
        <v>0</v>
      </c>
    </row>
    <row r="26" spans="1:28" ht="15.95" customHeight="1" x14ac:dyDescent="0.25">
      <c r="A26" s="53" t="s">
        <v>62</v>
      </c>
      <c r="B26" s="99">
        <f>+'C73'!B26/'C70'!B26*100</f>
        <v>43.973941368078172</v>
      </c>
      <c r="C26" s="99">
        <f>+'C73'!C26/'C70'!C26*100</f>
        <v>54.847645429362878</v>
      </c>
      <c r="D26" s="99">
        <f>+'C73'!D26/'C70'!D26*100</f>
        <v>36.964285714285715</v>
      </c>
      <c r="E26" s="99"/>
      <c r="F26" s="99">
        <f>+'C73'!F26/'C70'!F26*100</f>
        <v>41.666666666666671</v>
      </c>
      <c r="G26" s="99">
        <f>+'C73'!G26/'C70'!G26*100</f>
        <v>55.26315789473685</v>
      </c>
      <c r="H26" s="99">
        <f>+'C73'!H26/'C70'!H26*100</f>
        <v>30.434782608695656</v>
      </c>
      <c r="I26" s="99"/>
      <c r="J26" s="99">
        <f>+'C73'!J26/'C70'!J26*100</f>
        <v>58.387096774193544</v>
      </c>
      <c r="K26" s="99">
        <f>+'C73'!K26/'C70'!K26*100</f>
        <v>72.357723577235774</v>
      </c>
      <c r="L26" s="99">
        <f>+'C73'!L26/'C70'!L26*100</f>
        <v>49.19786096256685</v>
      </c>
      <c r="M26" s="99"/>
      <c r="N26" s="99">
        <f>+'C73'!N26/'C70'!N26*100</f>
        <v>42.215568862275447</v>
      </c>
      <c r="O26" s="99">
        <f>+'C73'!O26/'C70'!O26*100</f>
        <v>51.968503937007867</v>
      </c>
      <c r="P26" s="99">
        <f>+'C73'!P26/'C70'!P26*100</f>
        <v>36.231884057971016</v>
      </c>
      <c r="Q26" s="99"/>
      <c r="R26" s="99">
        <f>+'C73'!R26/'C70'!R26*100</f>
        <v>51.829268292682926</v>
      </c>
      <c r="S26" s="99">
        <f>+'C73'!S26/'C70'!S26*100</f>
        <v>58.5</v>
      </c>
      <c r="T26" s="99">
        <f>+'C73'!T26/'C70'!T26*100</f>
        <v>47.260273972602739</v>
      </c>
      <c r="U26" s="99"/>
      <c r="V26" s="99">
        <f>+'C73'!V26/'C70'!V26*100</f>
        <v>28.193832599118945</v>
      </c>
      <c r="W26" s="99">
        <f>+'C73'!W26/'C70'!W26*100</f>
        <v>38.607594936708864</v>
      </c>
      <c r="X26" s="99">
        <f>+'C73'!X26/'C70'!X26*100</f>
        <v>22.635135135135133</v>
      </c>
      <c r="Y26" s="99"/>
      <c r="Z26" s="99">
        <v>0</v>
      </c>
      <c r="AA26" s="99">
        <v>0</v>
      </c>
      <c r="AB26" s="99">
        <v>0</v>
      </c>
    </row>
    <row r="27" spans="1:28" ht="15.95" customHeight="1" x14ac:dyDescent="0.25">
      <c r="A27" s="53" t="s">
        <v>63</v>
      </c>
      <c r="B27" s="99">
        <f>+'C73'!B27/'C70'!B27*100</f>
        <v>38.934426229508198</v>
      </c>
      <c r="C27" s="99">
        <f>+'C73'!C27/'C70'!C27*100</f>
        <v>40.909090909090914</v>
      </c>
      <c r="D27" s="99">
        <f>+'C73'!D27/'C70'!D27*100</f>
        <v>36.607142857142854</v>
      </c>
      <c r="E27" s="99"/>
      <c r="F27" s="99">
        <f>+'C73'!F27/'C70'!F27*100</f>
        <v>56.25</v>
      </c>
      <c r="G27" s="99">
        <f>+'C73'!G27/'C70'!G27*100</f>
        <v>62.5</v>
      </c>
      <c r="H27" s="99">
        <f>+'C73'!H27/'C70'!H27*100</f>
        <v>50</v>
      </c>
      <c r="I27" s="99"/>
      <c r="J27" s="99">
        <f>+'C73'!J27/'C70'!J27*100</f>
        <v>64.705882352941174</v>
      </c>
      <c r="K27" s="99">
        <f>+'C73'!K27/'C70'!K27*100</f>
        <v>63.157894736842103</v>
      </c>
      <c r="L27" s="99">
        <f>+'C73'!L27/'C70'!L27*100</f>
        <v>66.666666666666657</v>
      </c>
      <c r="M27" s="99"/>
      <c r="N27" s="99">
        <f>+'C73'!N27/'C70'!N27*100</f>
        <v>21.875</v>
      </c>
      <c r="O27" s="99">
        <f>+'C73'!O27/'C70'!O27*100</f>
        <v>33.333333333333329</v>
      </c>
      <c r="P27" s="99">
        <f>+'C73'!P27/'C70'!P27*100</f>
        <v>0</v>
      </c>
      <c r="Q27" s="99"/>
      <c r="R27" s="99">
        <f>+'C73'!R27/'C70'!R27*100</f>
        <v>61.904761904761905</v>
      </c>
      <c r="S27" s="99">
        <f>+'C73'!S27/'C70'!S27*100</f>
        <v>60</v>
      </c>
      <c r="T27" s="99">
        <f>+'C73'!T27/'C70'!T27*100</f>
        <v>63.636363636363633</v>
      </c>
      <c r="U27" s="99"/>
      <c r="V27" s="99">
        <f>+'C73'!V27/'C70'!V27*100</f>
        <v>18.181818181818183</v>
      </c>
      <c r="W27" s="99">
        <f>+'C73'!W27/'C70'!W27*100</f>
        <v>22.222222222222221</v>
      </c>
      <c r="X27" s="99">
        <f>+'C73'!X27/'C70'!X27*100</f>
        <v>13.333333333333334</v>
      </c>
      <c r="Y27" s="99"/>
      <c r="Z27" s="99">
        <v>0</v>
      </c>
      <c r="AA27" s="99">
        <v>0</v>
      </c>
      <c r="AB27" s="99">
        <v>0</v>
      </c>
    </row>
    <row r="28" spans="1:28" ht="15.95" customHeight="1" x14ac:dyDescent="0.25">
      <c r="A28" s="53" t="s">
        <v>64</v>
      </c>
      <c r="B28" s="99">
        <f>+'C73'!B28/'C70'!B28*100</f>
        <v>27.218934911242602</v>
      </c>
      <c r="C28" s="99">
        <f>+'C73'!C28/'C70'!C28*100</f>
        <v>28.571428571428569</v>
      </c>
      <c r="D28" s="99">
        <f>+'C73'!D28/'C70'!D28*100</f>
        <v>26.548672566371685</v>
      </c>
      <c r="E28" s="99"/>
      <c r="F28" s="99">
        <f>+'C73'!F28/'C70'!F28*100</f>
        <v>0</v>
      </c>
      <c r="G28" s="99">
        <f>+'C73'!G28/'C70'!G28*100</f>
        <v>0</v>
      </c>
      <c r="H28" s="99">
        <f>+'C73'!H28/'C70'!H28*100</f>
        <v>0</v>
      </c>
      <c r="I28" s="99"/>
      <c r="J28" s="99">
        <f>+'C73'!J28/'C70'!J28*100</f>
        <v>19.047619047619047</v>
      </c>
      <c r="K28" s="99">
        <f>+'C73'!K28/'C70'!K28*100</f>
        <v>60</v>
      </c>
      <c r="L28" s="99">
        <f>+'C73'!L28/'C70'!L28*100</f>
        <v>6.25</v>
      </c>
      <c r="M28" s="99"/>
      <c r="N28" s="99">
        <f>+'C73'!N28/'C70'!N28*100</f>
        <v>29.411764705882355</v>
      </c>
      <c r="O28" s="99">
        <f>+'C73'!O28/'C70'!O28*100</f>
        <v>35.714285714285715</v>
      </c>
      <c r="P28" s="99">
        <f>+'C73'!P28/'C70'!P28*100</f>
        <v>25</v>
      </c>
      <c r="Q28" s="99"/>
      <c r="R28" s="99">
        <f>+'C73'!R28/'C70'!R28*100</f>
        <v>48.837209302325576</v>
      </c>
      <c r="S28" s="99">
        <f>+'C73'!S28/'C70'!S28*100</f>
        <v>28.571428571428569</v>
      </c>
      <c r="T28" s="99">
        <f>+'C73'!T28/'C70'!T28*100</f>
        <v>52.777777777777779</v>
      </c>
      <c r="U28" s="99"/>
      <c r="V28" s="99">
        <f>+'C73'!V28/'C70'!V28*100</f>
        <v>18.64406779661017</v>
      </c>
      <c r="W28" s="99">
        <f>+'C73'!W28/'C70'!W28*100</f>
        <v>25</v>
      </c>
      <c r="X28" s="99">
        <f>+'C73'!X28/'C70'!X28*100</f>
        <v>14.285714285714285</v>
      </c>
      <c r="Y28" s="99"/>
      <c r="Z28" s="99">
        <v>0</v>
      </c>
      <c r="AA28" s="99">
        <v>0</v>
      </c>
      <c r="AB28" s="99">
        <v>0</v>
      </c>
    </row>
    <row r="29" spans="1:28" ht="15.95" customHeight="1" x14ac:dyDescent="0.25">
      <c r="A29" s="53" t="s">
        <v>65</v>
      </c>
      <c r="B29" s="99">
        <f>+'C73'!B29/'C70'!B29*100</f>
        <v>15.403128760529484</v>
      </c>
      <c r="C29" s="99">
        <f>+'C73'!C29/'C70'!C29*100</f>
        <v>19.708029197080293</v>
      </c>
      <c r="D29" s="99">
        <f>+'C73'!D29/'C70'!D29*100</f>
        <v>11.190476190476192</v>
      </c>
      <c r="E29" s="99"/>
      <c r="F29" s="99">
        <f>+'C73'!F29/'C70'!F29*100</f>
        <v>28.205128205128204</v>
      </c>
      <c r="G29" s="99">
        <f>+'C73'!G29/'C70'!G29*100</f>
        <v>30.434782608695656</v>
      </c>
      <c r="H29" s="99">
        <f>+'C73'!H29/'C70'!H29*100</f>
        <v>25</v>
      </c>
      <c r="I29" s="99"/>
      <c r="J29" s="99">
        <f>+'C73'!J29/'C70'!J29*100</f>
        <v>23.076923076923077</v>
      </c>
      <c r="K29" s="99">
        <f>+'C73'!K29/'C70'!K29*100</f>
        <v>25.925925925925924</v>
      </c>
      <c r="L29" s="99">
        <f>+'C73'!L29/'C70'!L29*100</f>
        <v>18.918918918918919</v>
      </c>
      <c r="M29" s="99"/>
      <c r="N29" s="99">
        <f>+'C73'!N29/'C70'!N29*100</f>
        <v>23.684210526315788</v>
      </c>
      <c r="O29" s="99">
        <f>+'C73'!O29/'C70'!O29*100</f>
        <v>30.882352941176471</v>
      </c>
      <c r="P29" s="99">
        <f>+'C73'!P29/'C70'!P29*100</f>
        <v>13.043478260869565</v>
      </c>
      <c r="Q29" s="99"/>
      <c r="R29" s="99">
        <f>+'C73'!R29/'C70'!R29*100</f>
        <v>14.396887159533073</v>
      </c>
      <c r="S29" s="99">
        <f>+'C73'!S29/'C70'!S29*100</f>
        <v>17.647058823529413</v>
      </c>
      <c r="T29" s="99">
        <f>+'C73'!T29/'C70'!T29*100</f>
        <v>11.594202898550725</v>
      </c>
      <c r="U29" s="99"/>
      <c r="V29" s="99">
        <f>+'C73'!V29/'C70'!V29*100</f>
        <v>7.216494845360824</v>
      </c>
      <c r="W29" s="99">
        <f>+'C73'!W29/'C70'!W29*100</f>
        <v>8.870967741935484</v>
      </c>
      <c r="X29" s="99">
        <f>+'C73'!X29/'C70'!X29*100</f>
        <v>5.9880239520958085</v>
      </c>
      <c r="Y29" s="99"/>
      <c r="Z29" s="99">
        <v>0</v>
      </c>
      <c r="AA29" s="99">
        <v>0</v>
      </c>
      <c r="AB29" s="99">
        <v>0</v>
      </c>
    </row>
    <row r="30" spans="1:28" ht="15.95" customHeight="1" x14ac:dyDescent="0.25">
      <c r="A30" s="53" t="s">
        <v>66</v>
      </c>
      <c r="B30" s="99">
        <f>+'C73'!B30/'C70'!B30*100</f>
        <v>37.979094076655052</v>
      </c>
      <c r="C30" s="99">
        <f>+'C73'!C30/'C70'!C30*100</f>
        <v>48.207171314741039</v>
      </c>
      <c r="D30" s="99">
        <f>+'C73'!D30/'C70'!D30*100</f>
        <v>30.030959752321984</v>
      </c>
      <c r="E30" s="99"/>
      <c r="F30" s="99">
        <f>+'C73'!F30/'C70'!F30*100</f>
        <v>41.463414634146339</v>
      </c>
      <c r="G30" s="99">
        <f>+'C73'!G30/'C70'!G30*100</f>
        <v>40</v>
      </c>
      <c r="H30" s="99">
        <f>+'C73'!H30/'C70'!H30*100</f>
        <v>42.307692307692307</v>
      </c>
      <c r="I30" s="99"/>
      <c r="J30" s="99">
        <f>+'C73'!J30/'C70'!J30*100</f>
        <v>47.761194029850742</v>
      </c>
      <c r="K30" s="99">
        <f>+'C73'!K30/'C70'!K30*100</f>
        <v>57.575757575757578</v>
      </c>
      <c r="L30" s="99">
        <f>+'C73'!L30/'C70'!L30*100</f>
        <v>38.235294117647058</v>
      </c>
      <c r="M30" s="99"/>
      <c r="N30" s="99">
        <f>+'C73'!N30/'C70'!N30*100</f>
        <v>38.596491228070171</v>
      </c>
      <c r="O30" s="99">
        <f>+'C73'!O30/'C70'!O30*100</f>
        <v>51.063829787234042</v>
      </c>
      <c r="P30" s="99">
        <f>+'C73'!P30/'C70'!P30*100</f>
        <v>29.850746268656714</v>
      </c>
      <c r="Q30" s="99"/>
      <c r="R30" s="99">
        <f>+'C73'!R30/'C70'!R30*100</f>
        <v>44.29530201342282</v>
      </c>
      <c r="S30" s="99">
        <f>+'C73'!S30/'C70'!S30*100</f>
        <v>47.887323943661968</v>
      </c>
      <c r="T30" s="99">
        <f>+'C73'!T30/'C70'!T30*100</f>
        <v>41.025641025641022</v>
      </c>
      <c r="U30" s="99"/>
      <c r="V30" s="99">
        <f>+'C73'!V30/'C70'!V30*100</f>
        <v>29.064039408866993</v>
      </c>
      <c r="W30" s="99">
        <f>+'C73'!W30/'C70'!W30*100</f>
        <v>44.705882352941181</v>
      </c>
      <c r="X30" s="99">
        <f>+'C73'!X30/'C70'!X30*100</f>
        <v>17.796610169491526</v>
      </c>
      <c r="Y30" s="99"/>
      <c r="Z30" s="99">
        <v>0</v>
      </c>
      <c r="AA30" s="99">
        <v>0</v>
      </c>
      <c r="AB30" s="99">
        <v>0</v>
      </c>
    </row>
    <row r="31" spans="1:28" ht="15.95" customHeight="1" x14ac:dyDescent="0.25">
      <c r="A31" s="53" t="s">
        <v>67</v>
      </c>
      <c r="B31" s="99">
        <f>+'C73'!B31/'C70'!B31*100</f>
        <v>38.42607836680935</v>
      </c>
      <c r="C31" s="99">
        <f>+'C73'!C31/'C70'!C31*100</f>
        <v>45.125164690382078</v>
      </c>
      <c r="D31" s="99">
        <f>+'C73'!D31/'C70'!D31*100</f>
        <v>31.731402238314683</v>
      </c>
      <c r="E31" s="99"/>
      <c r="F31" s="99">
        <f>+'C73'!F31/'C70'!F31*100</f>
        <v>53.289473684210535</v>
      </c>
      <c r="G31" s="99">
        <f>+'C73'!G31/'C70'!G31*100</f>
        <v>55.26315789473685</v>
      </c>
      <c r="H31" s="99">
        <f>+'C73'!H31/'C70'!H31*100</f>
        <v>51.315789473684212</v>
      </c>
      <c r="I31" s="99"/>
      <c r="J31" s="99">
        <f>+'C73'!J31/'C70'!J31*100</f>
        <v>49.892473118279568</v>
      </c>
      <c r="K31" s="99">
        <f>+'C73'!K31/'C70'!K31*100</f>
        <v>54.201680672268907</v>
      </c>
      <c r="L31" s="99">
        <f>+'C73'!L31/'C70'!L31*100</f>
        <v>45.374449339207047</v>
      </c>
      <c r="M31" s="99"/>
      <c r="N31" s="99">
        <f>+'C73'!N31/'C70'!N31*100</f>
        <v>41.586073500967117</v>
      </c>
      <c r="O31" s="99">
        <f>+'C73'!O31/'C70'!O31*100</f>
        <v>45.454545454545453</v>
      </c>
      <c r="P31" s="99">
        <f>+'C73'!P31/'C70'!P31*100</f>
        <v>37.549407114624508</v>
      </c>
      <c r="Q31" s="99"/>
      <c r="R31" s="99">
        <f>+'C73'!R31/'C70'!R31*100</f>
        <v>36.634844868735087</v>
      </c>
      <c r="S31" s="99">
        <f>+'C73'!S31/'C70'!S31*100</f>
        <v>44.651162790697676</v>
      </c>
      <c r="T31" s="99">
        <f>+'C73'!T31/'C70'!T31*100</f>
        <v>28.186274509803923</v>
      </c>
      <c r="U31" s="99"/>
      <c r="V31" s="99">
        <f>+'C73'!V31/'C70'!V31*100</f>
        <v>27.491785323110623</v>
      </c>
      <c r="W31" s="99">
        <f>+'C73'!W31/'C70'!W31*100</f>
        <v>36.866359447004612</v>
      </c>
      <c r="X31" s="99">
        <f>+'C73'!X31/'C70'!X31*100</f>
        <v>18.997912317327767</v>
      </c>
      <c r="Y31" s="99"/>
      <c r="Z31" s="99">
        <v>0</v>
      </c>
      <c r="AA31" s="99">
        <v>0</v>
      </c>
      <c r="AB31" s="99">
        <v>0</v>
      </c>
    </row>
    <row r="32" spans="1:28" ht="15.95" customHeight="1" x14ac:dyDescent="0.25">
      <c r="A32" s="53" t="s">
        <v>68</v>
      </c>
      <c r="B32" s="99">
        <f>+'C73'!B32/'C70'!B32*100</f>
        <v>24.85822306238185</v>
      </c>
      <c r="C32" s="99">
        <f>+'C73'!C32/'C70'!C32*100</f>
        <v>28.901734104046245</v>
      </c>
      <c r="D32" s="99">
        <f>+'C73'!D32/'C70'!D32*100</f>
        <v>22.062350119904075</v>
      </c>
      <c r="E32" s="99"/>
      <c r="F32" s="99">
        <f>+'C73'!F32/'C70'!F32*100</f>
        <v>28.72727272727273</v>
      </c>
      <c r="G32" s="99">
        <f>+'C73'!G32/'C70'!G32*100</f>
        <v>38.532110091743121</v>
      </c>
      <c r="H32" s="99">
        <f>+'C73'!H32/'C70'!H32*100</f>
        <v>22.289156626506024</v>
      </c>
      <c r="I32" s="99"/>
      <c r="J32" s="99">
        <f>+'C73'!J32/'C70'!J32*100</f>
        <v>31.976744186046513</v>
      </c>
      <c r="K32" s="99">
        <f>+'C73'!K32/'C70'!K32*100</f>
        <v>38.194444444444443</v>
      </c>
      <c r="L32" s="99">
        <f>+'C73'!L32/'C70'!L32*100</f>
        <v>27.500000000000004</v>
      </c>
      <c r="M32" s="99"/>
      <c r="N32" s="99">
        <f>+'C73'!N32/'C70'!N32*100</f>
        <v>22.6628895184136</v>
      </c>
      <c r="O32" s="99">
        <f>+'C73'!O32/'C70'!O32*100</f>
        <v>26.950354609929079</v>
      </c>
      <c r="P32" s="99">
        <f>+'C73'!P32/'C70'!P32*100</f>
        <v>19.811320754716981</v>
      </c>
      <c r="Q32" s="99"/>
      <c r="R32" s="99">
        <f>+'C73'!R32/'C70'!R32*100</f>
        <v>33.639705882352942</v>
      </c>
      <c r="S32" s="99">
        <f>+'C73'!S32/'C70'!S32*100</f>
        <v>34.529147982062781</v>
      </c>
      <c r="T32" s="99">
        <f>+'C73'!T32/'C70'!T32*100</f>
        <v>33.021806853582554</v>
      </c>
      <c r="U32" s="99"/>
      <c r="V32" s="99">
        <f>+'C73'!V32/'C70'!V32*100</f>
        <v>12.333333333333334</v>
      </c>
      <c r="W32" s="99">
        <f>+'C73'!W32/'C70'!W32*100</f>
        <v>15.32258064516129</v>
      </c>
      <c r="X32" s="99">
        <f>+'C73'!X32/'C70'!X32*100</f>
        <v>10.227272727272728</v>
      </c>
      <c r="Y32" s="99"/>
      <c r="Z32" s="99">
        <v>0</v>
      </c>
      <c r="AA32" s="99">
        <v>0</v>
      </c>
      <c r="AB32" s="99">
        <v>0</v>
      </c>
    </row>
    <row r="33" spans="1:28" ht="15.95" customHeight="1" x14ac:dyDescent="0.25">
      <c r="A33" s="53" t="s">
        <v>479</v>
      </c>
      <c r="B33" s="99">
        <f>+'C73'!B33/'C70'!B33*100</f>
        <v>47.722772277227719</v>
      </c>
      <c r="C33" s="99">
        <f>+'C73'!C33/'C70'!C33*100</f>
        <v>57.702702702702702</v>
      </c>
      <c r="D33" s="99">
        <f>+'C73'!D33/'C70'!D33*100</f>
        <v>38.193548387096776</v>
      </c>
      <c r="E33" s="99"/>
      <c r="F33" s="99">
        <f>+'C73'!F33/'C70'!F33*100</f>
        <v>55.844155844155843</v>
      </c>
      <c r="G33" s="99">
        <f>+'C73'!G33/'C70'!G33*100</f>
        <v>69.444444444444443</v>
      </c>
      <c r="H33" s="99">
        <f>+'C73'!H33/'C70'!H33*100</f>
        <v>43.902439024390247</v>
      </c>
      <c r="I33" s="99"/>
      <c r="J33" s="99">
        <f>+'C73'!J33/'C70'!J33*100</f>
        <v>49.099099099099099</v>
      </c>
      <c r="K33" s="99">
        <f>+'C73'!K33/'C70'!K33*100</f>
        <v>54.54545454545454</v>
      </c>
      <c r="L33" s="99">
        <f>+'C73'!L33/'C70'!L33*100</f>
        <v>43.75</v>
      </c>
      <c r="M33" s="99"/>
      <c r="N33" s="99">
        <f>+'C73'!N33/'C70'!N33*100</f>
        <v>46.311475409836063</v>
      </c>
      <c r="O33" s="99">
        <f>+'C73'!O33/'C70'!O33*100</f>
        <v>52.34375</v>
      </c>
      <c r="P33" s="99">
        <f>+'C73'!P33/'C70'!P33*100</f>
        <v>39.655172413793103</v>
      </c>
      <c r="Q33" s="99"/>
      <c r="R33" s="99">
        <f>+'C73'!R33/'C70'!R33*100</f>
        <v>56.652360515021464</v>
      </c>
      <c r="S33" s="99">
        <f>+'C73'!S33/'C70'!S33*100</f>
        <v>67.219917012448136</v>
      </c>
      <c r="T33" s="99">
        <f>+'C73'!T33/'C70'!T33*100</f>
        <v>45.333333333333329</v>
      </c>
      <c r="U33" s="99"/>
      <c r="V33" s="99">
        <f>+'C73'!V33/'C70'!V33*100</f>
        <v>35.198135198135198</v>
      </c>
      <c r="W33" s="99">
        <f>+'C73'!W33/'C70'!W33*100</f>
        <v>46.560846560846556</v>
      </c>
      <c r="X33" s="99">
        <f>+'C73'!X33/'C70'!X33*100</f>
        <v>26.25</v>
      </c>
      <c r="Y33" s="99"/>
      <c r="Z33" s="99">
        <v>0</v>
      </c>
      <c r="AA33" s="99">
        <v>0</v>
      </c>
      <c r="AB33" s="99">
        <v>0</v>
      </c>
    </row>
    <row r="34" spans="1:28" ht="15.95" customHeight="1" x14ac:dyDescent="0.25">
      <c r="A34" s="53" t="s">
        <v>69</v>
      </c>
      <c r="B34" s="99">
        <v>0</v>
      </c>
      <c r="C34" s="99">
        <v>0</v>
      </c>
      <c r="D34" s="99">
        <v>0</v>
      </c>
      <c r="E34" s="99"/>
      <c r="F34" s="99">
        <v>0</v>
      </c>
      <c r="G34" s="99">
        <v>0</v>
      </c>
      <c r="H34" s="99">
        <v>0</v>
      </c>
      <c r="I34" s="99"/>
      <c r="J34" s="99">
        <v>0</v>
      </c>
      <c r="K34" s="99">
        <v>0</v>
      </c>
      <c r="L34" s="99">
        <v>0</v>
      </c>
      <c r="M34" s="99"/>
      <c r="N34" s="99">
        <v>0</v>
      </c>
      <c r="O34" s="99">
        <v>0</v>
      </c>
      <c r="P34" s="99">
        <v>0</v>
      </c>
      <c r="Q34" s="99"/>
      <c r="R34" s="99">
        <v>0</v>
      </c>
      <c r="S34" s="99">
        <v>0</v>
      </c>
      <c r="T34" s="99">
        <v>0</v>
      </c>
      <c r="U34" s="99"/>
      <c r="V34" s="99">
        <v>0</v>
      </c>
      <c r="W34" s="99">
        <v>0</v>
      </c>
      <c r="X34" s="99">
        <v>0</v>
      </c>
      <c r="Y34" s="99"/>
      <c r="Z34" s="99"/>
      <c r="AA34" s="99"/>
      <c r="AB34" s="99">
        <v>0</v>
      </c>
    </row>
    <row r="35" spans="1:28" ht="15.95" customHeight="1" x14ac:dyDescent="0.25">
      <c r="A35" s="53" t="s">
        <v>70</v>
      </c>
      <c r="B35" s="99">
        <f>+'C73'!B35/'C70'!B35*100</f>
        <v>26.532929598788797</v>
      </c>
      <c r="C35" s="99">
        <f>+'C73'!C35/'C70'!C35*100</f>
        <v>31.979695431472084</v>
      </c>
      <c r="D35" s="99">
        <f>+'C73'!D35/'C70'!D35*100</f>
        <v>22.123287671232877</v>
      </c>
      <c r="E35" s="99"/>
      <c r="F35" s="99">
        <f>+'C73'!F35/'C70'!F35*100</f>
        <v>29.655172413793103</v>
      </c>
      <c r="G35" s="99">
        <f>+'C73'!G35/'C70'!G35*100</f>
        <v>28.571428571428569</v>
      </c>
      <c r="H35" s="99">
        <f>+'C73'!H35/'C70'!H35*100</f>
        <v>30.487804878048781</v>
      </c>
      <c r="I35" s="99"/>
      <c r="J35" s="99">
        <f>+'C73'!J35/'C70'!J35*100</f>
        <v>31.437125748502993</v>
      </c>
      <c r="K35" s="99">
        <f>+'C73'!K35/'C70'!K35*100</f>
        <v>32.432432432432435</v>
      </c>
      <c r="L35" s="99">
        <f>+'C73'!L35/'C70'!L35*100</f>
        <v>30.64516129032258</v>
      </c>
      <c r="M35" s="99"/>
      <c r="N35" s="99">
        <f>+'C73'!N35/'C70'!N35*100</f>
        <v>23.275862068965516</v>
      </c>
      <c r="O35" s="99">
        <f>+'C73'!O35/'C70'!O35*100</f>
        <v>23.255813953488371</v>
      </c>
      <c r="P35" s="99">
        <f>+'C73'!P35/'C70'!P35*100</f>
        <v>23.293172690763054</v>
      </c>
      <c r="Q35" s="99"/>
      <c r="R35" s="99">
        <f>+'C73'!R35/'C70'!R35*100</f>
        <v>27.27272727272727</v>
      </c>
      <c r="S35" s="99">
        <f>+'C73'!S35/'C70'!S35*100</f>
        <v>33.055555555555557</v>
      </c>
      <c r="T35" s="99">
        <f>+'C73'!T35/'C70'!T35*100</f>
        <v>22.453703703703702</v>
      </c>
      <c r="U35" s="99"/>
      <c r="V35" s="99">
        <f>+'C73'!V35/'C70'!V35*100</f>
        <v>24.409448818897637</v>
      </c>
      <c r="W35" s="99">
        <f>+'C73'!W35/'C70'!W35*100</f>
        <v>37.537537537537538</v>
      </c>
      <c r="X35" s="99">
        <f>+'C73'!X35/'C70'!X35*100</f>
        <v>14.219114219114218</v>
      </c>
      <c r="Y35" s="99"/>
      <c r="Z35" s="99">
        <v>0</v>
      </c>
      <c r="AA35" s="99">
        <v>0</v>
      </c>
      <c r="AB35" s="99">
        <v>0</v>
      </c>
    </row>
    <row r="36" spans="1:28" ht="15.95" customHeight="1" x14ac:dyDescent="0.25">
      <c r="A36" s="53" t="s">
        <v>71</v>
      </c>
      <c r="B36" s="99">
        <f>+'C73'!B36/'C70'!B36*100</f>
        <v>44.582185491276398</v>
      </c>
      <c r="C36" s="99">
        <f>+'C73'!C36/'C70'!C36*100</f>
        <v>52.52225519287834</v>
      </c>
      <c r="D36" s="99">
        <f>+'C73'!D36/'C70'!D36*100</f>
        <v>37.703513281919456</v>
      </c>
      <c r="E36" s="99"/>
      <c r="F36" s="99">
        <f>+'C73'!F36/'C70'!F36*100</f>
        <v>50.212765957446805</v>
      </c>
      <c r="G36" s="99">
        <f>+'C73'!G36/'C70'!G36*100</f>
        <v>55.454545454545453</v>
      </c>
      <c r="H36" s="99">
        <f>+'C73'!H36/'C70'!H36*100</f>
        <v>45.6</v>
      </c>
      <c r="I36" s="99"/>
      <c r="J36" s="99">
        <f>+'C73'!J36/'C70'!J36*100</f>
        <v>45.991561181434598</v>
      </c>
      <c r="K36" s="99">
        <f>+'C73'!K36/'C70'!K36*100</f>
        <v>56.140350877192979</v>
      </c>
      <c r="L36" s="99">
        <f>+'C73'!L36/'C70'!L36*100</f>
        <v>36.585365853658537</v>
      </c>
      <c r="M36" s="99"/>
      <c r="N36" s="99">
        <f>+'C73'!N36/'C70'!N36*100</f>
        <v>33.105802047781566</v>
      </c>
      <c r="O36" s="99">
        <f>+'C73'!O36/'C70'!O36*100</f>
        <v>41.25874125874126</v>
      </c>
      <c r="P36" s="99">
        <f>+'C73'!P36/'C70'!P36*100</f>
        <v>25.333333333333336</v>
      </c>
      <c r="Q36" s="99"/>
      <c r="R36" s="99">
        <f>+'C73'!R36/'C70'!R36*100</f>
        <v>61.872455902306648</v>
      </c>
      <c r="S36" s="99">
        <f>+'C73'!S36/'C70'!S36*100</f>
        <v>69.405099150141652</v>
      </c>
      <c r="T36" s="99">
        <f>+'C73'!T36/'C70'!T36*100</f>
        <v>54.947916666666664</v>
      </c>
      <c r="U36" s="99"/>
      <c r="V36" s="99">
        <f>+'C73'!V36/'C70'!V36*100</f>
        <v>28.254437869822485</v>
      </c>
      <c r="W36" s="99">
        <f>+'C73'!W36/'C70'!W36*100</f>
        <v>35.051546391752574</v>
      </c>
      <c r="X36" s="99">
        <f>+'C73'!X36/'C70'!X36*100</f>
        <v>23.116883116883116</v>
      </c>
      <c r="Y36" s="99"/>
      <c r="Z36" s="99">
        <v>0</v>
      </c>
      <c r="AA36" s="99">
        <v>0</v>
      </c>
      <c r="AB36" s="99">
        <v>0</v>
      </c>
    </row>
    <row r="37" spans="1:28" ht="15.95" customHeight="1" thickBot="1" x14ac:dyDescent="0.3">
      <c r="A37" s="49" t="s">
        <v>72</v>
      </c>
      <c r="B37" s="99">
        <f>+'C73'!B37/'C70'!B37*100</f>
        <v>53</v>
      </c>
      <c r="C37" s="99">
        <f>+'C73'!C37/'C70'!C37*100</f>
        <v>54.629629629629626</v>
      </c>
      <c r="D37" s="99">
        <f>+'C73'!D37/'C70'!D37*100</f>
        <v>51.086956521739133</v>
      </c>
      <c r="E37" s="99"/>
      <c r="F37" s="99">
        <f>+'C73'!F37/'C70'!F37*100</f>
        <v>20</v>
      </c>
      <c r="G37" s="99">
        <f>+'C73'!G37/'C70'!G37*100</f>
        <v>20</v>
      </c>
      <c r="H37" s="99">
        <f>+'C73'!H37/'C70'!H37*100</f>
        <v>20</v>
      </c>
      <c r="I37" s="99"/>
      <c r="J37" s="99">
        <f>+'C73'!J37/'C70'!J37*100</f>
        <v>83.870967741935488</v>
      </c>
      <c r="K37" s="99">
        <f>+'C73'!K37/'C70'!K37*100</f>
        <v>73.333333333333329</v>
      </c>
      <c r="L37" s="99">
        <f>+'C73'!L37/'C70'!L37*100</f>
        <v>93.75</v>
      </c>
      <c r="M37" s="99"/>
      <c r="N37" s="99">
        <f>+'C73'!N37/'C70'!N37*100</f>
        <v>40</v>
      </c>
      <c r="O37" s="99">
        <f>+'C73'!O37/'C70'!O37*100</f>
        <v>45</v>
      </c>
      <c r="P37" s="99">
        <f>+'C73'!P37/'C70'!P37*100</f>
        <v>33.333333333333329</v>
      </c>
      <c r="Q37" s="99"/>
      <c r="R37" s="99">
        <f>+'C73'!R37/'C70'!R37*100</f>
        <v>76.5625</v>
      </c>
      <c r="S37" s="99">
        <f>+'C73'!S37/'C70'!S37*100</f>
        <v>85.714285714285708</v>
      </c>
      <c r="T37" s="99">
        <f>+'C73'!T37/'C70'!T37*100</f>
        <v>65.517241379310349</v>
      </c>
      <c r="U37" s="99"/>
      <c r="V37" s="99">
        <f>+'C73'!V37/'C70'!V37*100</f>
        <v>25</v>
      </c>
      <c r="W37" s="99">
        <f>+'C73'!W37/'C70'!W37*100</f>
        <v>24.242424242424242</v>
      </c>
      <c r="X37" s="99">
        <f>+'C73'!X37/'C70'!X37*100</f>
        <v>25.925925925925924</v>
      </c>
      <c r="Y37" s="99"/>
      <c r="Z37" s="99">
        <v>0</v>
      </c>
      <c r="AA37" s="99">
        <v>0</v>
      </c>
      <c r="AB37" s="99">
        <v>0</v>
      </c>
    </row>
    <row r="38" spans="1:28" ht="15" customHeight="1" x14ac:dyDescent="0.25">
      <c r="A38" s="257" t="s">
        <v>567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565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566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C2:AD3"/>
    <mergeCell ref="V7:X7"/>
    <mergeCell ref="Z7:AB7"/>
    <mergeCell ref="A7:A8"/>
    <mergeCell ref="B7:D7"/>
    <mergeCell ref="F7:H7"/>
    <mergeCell ref="J7:L7"/>
    <mergeCell ref="N7:P7"/>
    <mergeCell ref="R7:T7"/>
    <mergeCell ref="A1:AB1"/>
    <mergeCell ref="A2:AB2"/>
    <mergeCell ref="A38:AB38"/>
    <mergeCell ref="A39:AB39"/>
    <mergeCell ref="A40:AB40"/>
    <mergeCell ref="A5:AB5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activeCell="Y6" sqref="Y1:AB1048576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76" t="s">
        <v>262</v>
      </c>
      <c r="J2" s="276"/>
    </row>
    <row r="3" spans="1:10" ht="12.75" customHeight="1" x14ac:dyDescent="0.25">
      <c r="I3" s="276"/>
      <c r="J3" s="276"/>
    </row>
    <row r="11" spans="1:10" ht="15" customHeight="1" x14ac:dyDescent="0.25">
      <c r="A11" s="245" t="s">
        <v>483</v>
      </c>
      <c r="B11" s="245"/>
      <c r="C11" s="245"/>
      <c r="D11" s="245"/>
      <c r="E11" s="245"/>
      <c r="F11" s="245"/>
      <c r="G11" s="245"/>
      <c r="H11" s="245"/>
    </row>
    <row r="12" spans="1:10" ht="12.75" customHeight="1" x14ac:dyDescent="0.25">
      <c r="A12" s="245"/>
      <c r="B12" s="245"/>
      <c r="C12" s="245"/>
      <c r="D12" s="245"/>
      <c r="E12" s="245"/>
      <c r="F12" s="245"/>
      <c r="G12" s="245"/>
      <c r="H12" s="245"/>
    </row>
    <row r="13" spans="1:10" ht="12.75" customHeight="1" x14ac:dyDescent="0.25">
      <c r="A13" s="245"/>
      <c r="B13" s="245"/>
      <c r="C13" s="245"/>
      <c r="D13" s="245"/>
      <c r="E13" s="245"/>
      <c r="F13" s="245"/>
      <c r="G13" s="245"/>
      <c r="H13" s="245"/>
    </row>
    <row r="14" spans="1:10" ht="12.75" customHeight="1" x14ac:dyDescent="0.25">
      <c r="A14" s="245"/>
      <c r="B14" s="245"/>
      <c r="C14" s="245"/>
      <c r="D14" s="245"/>
      <c r="E14" s="245"/>
      <c r="F14" s="245"/>
      <c r="G14" s="245"/>
      <c r="H14" s="245"/>
    </row>
    <row r="15" spans="1:10" ht="15" customHeight="1" x14ac:dyDescent="0.25">
      <c r="A15" s="245"/>
      <c r="B15" s="245"/>
      <c r="C15" s="245"/>
      <c r="D15" s="245"/>
      <c r="E15" s="245"/>
      <c r="F15" s="245"/>
      <c r="G15" s="245"/>
      <c r="H15" s="245"/>
    </row>
    <row r="16" spans="1:10" ht="12.75" customHeight="1" x14ac:dyDescent="0.25">
      <c r="A16" s="245"/>
      <c r="B16" s="245"/>
      <c r="C16" s="245"/>
      <c r="D16" s="245"/>
      <c r="E16" s="245"/>
      <c r="F16" s="245"/>
      <c r="G16" s="245"/>
      <c r="H16" s="245"/>
    </row>
    <row r="17" spans="1:8" ht="12.75" customHeight="1" x14ac:dyDescent="0.25">
      <c r="A17" s="245"/>
      <c r="B17" s="245"/>
      <c r="C17" s="245"/>
      <c r="D17" s="245"/>
      <c r="E17" s="245"/>
      <c r="F17" s="245"/>
      <c r="G17" s="245"/>
      <c r="H17" s="245"/>
    </row>
    <row r="18" spans="1:8" ht="12.75" customHeight="1" x14ac:dyDescent="0.25">
      <c r="A18" s="245"/>
      <c r="B18" s="245"/>
      <c r="C18" s="245"/>
      <c r="D18" s="245"/>
      <c r="E18" s="245"/>
      <c r="F18" s="245"/>
      <c r="G18" s="245"/>
      <c r="H18" s="245"/>
    </row>
    <row r="19" spans="1:8" ht="12.75" customHeight="1" x14ac:dyDescent="0.25">
      <c r="A19" s="245"/>
      <c r="B19" s="245"/>
      <c r="C19" s="245"/>
      <c r="D19" s="245"/>
      <c r="E19" s="245"/>
      <c r="F19" s="245"/>
      <c r="G19" s="245"/>
      <c r="H19" s="245"/>
    </row>
    <row r="20" spans="1:8" ht="12.75" customHeight="1" x14ac:dyDescent="0.25">
      <c r="A20" s="245"/>
      <c r="B20" s="245"/>
      <c r="C20" s="245"/>
      <c r="D20" s="245"/>
      <c r="E20" s="245"/>
      <c r="F20" s="245"/>
      <c r="G20" s="245"/>
      <c r="H20" s="245"/>
    </row>
    <row r="21" spans="1:8" ht="12.75" customHeight="1" x14ac:dyDescent="0.25">
      <c r="A21" s="245"/>
      <c r="B21" s="245"/>
      <c r="C21" s="245"/>
      <c r="D21" s="245"/>
      <c r="E21" s="245"/>
      <c r="F21" s="245"/>
      <c r="G21" s="245"/>
      <c r="H21" s="245"/>
    </row>
    <row r="22" spans="1:8" ht="12.75" customHeight="1" x14ac:dyDescent="0.25">
      <c r="A22" s="245"/>
      <c r="B22" s="245"/>
      <c r="C22" s="245"/>
      <c r="D22" s="245"/>
      <c r="E22" s="245"/>
      <c r="F22" s="245"/>
      <c r="G22" s="245"/>
      <c r="H22" s="245"/>
    </row>
    <row r="23" spans="1:8" ht="12.75" customHeight="1" x14ac:dyDescent="0.25">
      <c r="A23" s="245"/>
      <c r="B23" s="245"/>
      <c r="C23" s="245"/>
      <c r="D23" s="245"/>
      <c r="E23" s="245"/>
      <c r="F23" s="245"/>
      <c r="G23" s="245"/>
      <c r="H23" s="245"/>
    </row>
    <row r="24" spans="1:8" ht="12.75" customHeight="1" x14ac:dyDescent="0.25">
      <c r="A24" s="245"/>
      <c r="B24" s="245"/>
      <c r="C24" s="245"/>
      <c r="D24" s="245"/>
      <c r="E24" s="245"/>
      <c r="F24" s="245"/>
      <c r="G24" s="245"/>
      <c r="H24" s="245"/>
    </row>
    <row r="25" spans="1:8" ht="12.75" customHeight="1" x14ac:dyDescent="0.25">
      <c r="A25" s="245"/>
      <c r="B25" s="245"/>
      <c r="C25" s="245"/>
      <c r="D25" s="245"/>
      <c r="E25" s="245"/>
      <c r="F25" s="245"/>
      <c r="G25" s="245"/>
      <c r="H25" s="245"/>
    </row>
    <row r="26" spans="1:8" ht="12.75" customHeight="1" x14ac:dyDescent="0.25">
      <c r="A26" s="245"/>
      <c r="B26" s="245"/>
      <c r="C26" s="245"/>
      <c r="D26" s="245"/>
      <c r="E26" s="245"/>
      <c r="F26" s="245"/>
      <c r="G26" s="245"/>
      <c r="H26" s="24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I2:J3"/>
    <mergeCell ref="A11:H26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7"/>
  <sheetViews>
    <sheetView showGridLines="0" zoomScale="90" zoomScaleNormal="90" zoomScaleSheetLayoutView="50" workbookViewId="0">
      <selection activeCell="AG13" sqref="AG13"/>
    </sheetView>
  </sheetViews>
  <sheetFormatPr baseColWidth="10" defaultRowHeight="15" customHeight="1" x14ac:dyDescent="0.25"/>
  <cols>
    <col min="1" max="1" width="17.7109375" style="53" customWidth="1"/>
    <col min="2" max="4" width="8.5703125" style="53" bestFit="1" customWidth="1"/>
    <col min="5" max="5" width="1.7109375" style="53" hidden="1" customWidth="1"/>
    <col min="6" max="8" width="7.5703125" style="53" hidden="1" customWidth="1"/>
    <col min="9" max="9" width="1.7109375" style="53" hidden="1" customWidth="1"/>
    <col min="10" max="12" width="7.5703125" style="53" hidden="1" customWidth="1"/>
    <col min="13" max="13" width="1.7109375" style="53" hidden="1" customWidth="1"/>
    <col min="14" max="16" width="7.5703125" style="53" hidden="1" customWidth="1"/>
    <col min="17" max="17" width="1.7109375" style="53" customWidth="1"/>
    <col min="18" max="20" width="7.5703125" style="53" customWidth="1"/>
    <col min="21" max="21" width="1.7109375" style="53" customWidth="1"/>
    <col min="22" max="24" width="7.5703125" style="53" customWidth="1"/>
    <col min="25" max="25" width="1.7109375" style="53" customWidth="1"/>
    <col min="26" max="28" width="7.5703125" style="53" customWidth="1"/>
    <col min="29" max="33" width="8.7109375" style="53" customWidth="1"/>
    <col min="34" max="255" width="11.42578125" style="53"/>
    <col min="256" max="256" width="21.28515625" style="53" customWidth="1"/>
    <col min="257" max="257" width="8.42578125" style="53" customWidth="1"/>
    <col min="258" max="258" width="8.140625" style="53" customWidth="1"/>
    <col min="259" max="259" width="7.5703125" style="53" customWidth="1"/>
    <col min="260" max="260" width="1.7109375" style="53" customWidth="1"/>
    <col min="261" max="263" width="6.7109375" style="53" customWidth="1"/>
    <col min="264" max="264" width="1.7109375" style="53" customWidth="1"/>
    <col min="265" max="267" width="6.7109375" style="53" customWidth="1"/>
    <col min="268" max="268" width="1.7109375" style="53" customWidth="1"/>
    <col min="269" max="271" width="6.7109375" style="53" customWidth="1"/>
    <col min="272" max="272" width="1.7109375" style="53" customWidth="1"/>
    <col min="273" max="275" width="6.7109375" style="53" customWidth="1"/>
    <col min="276" max="276" width="1.7109375" style="53" customWidth="1"/>
    <col min="277" max="279" width="6.7109375" style="53" customWidth="1"/>
    <col min="280" max="280" width="1.7109375" style="53" customWidth="1"/>
    <col min="281" max="283" width="6.7109375" style="53" customWidth="1"/>
    <col min="284" max="511" width="11.42578125" style="53"/>
    <col min="512" max="512" width="21.28515625" style="53" customWidth="1"/>
    <col min="513" max="513" width="8.42578125" style="53" customWidth="1"/>
    <col min="514" max="514" width="8.140625" style="53" customWidth="1"/>
    <col min="515" max="515" width="7.5703125" style="53" customWidth="1"/>
    <col min="516" max="516" width="1.7109375" style="53" customWidth="1"/>
    <col min="517" max="519" width="6.7109375" style="53" customWidth="1"/>
    <col min="520" max="520" width="1.7109375" style="53" customWidth="1"/>
    <col min="521" max="523" width="6.7109375" style="53" customWidth="1"/>
    <col min="524" max="524" width="1.7109375" style="53" customWidth="1"/>
    <col min="525" max="527" width="6.7109375" style="53" customWidth="1"/>
    <col min="528" max="528" width="1.7109375" style="53" customWidth="1"/>
    <col min="529" max="531" width="6.7109375" style="53" customWidth="1"/>
    <col min="532" max="532" width="1.7109375" style="53" customWidth="1"/>
    <col min="533" max="535" width="6.7109375" style="53" customWidth="1"/>
    <col min="536" max="536" width="1.7109375" style="53" customWidth="1"/>
    <col min="537" max="539" width="6.7109375" style="53" customWidth="1"/>
    <col min="540" max="767" width="11.42578125" style="53"/>
    <col min="768" max="768" width="21.28515625" style="53" customWidth="1"/>
    <col min="769" max="769" width="8.42578125" style="53" customWidth="1"/>
    <col min="770" max="770" width="8.140625" style="53" customWidth="1"/>
    <col min="771" max="771" width="7.5703125" style="53" customWidth="1"/>
    <col min="772" max="772" width="1.7109375" style="53" customWidth="1"/>
    <col min="773" max="775" width="6.7109375" style="53" customWidth="1"/>
    <col min="776" max="776" width="1.7109375" style="53" customWidth="1"/>
    <col min="777" max="779" width="6.7109375" style="53" customWidth="1"/>
    <col min="780" max="780" width="1.7109375" style="53" customWidth="1"/>
    <col min="781" max="783" width="6.7109375" style="53" customWidth="1"/>
    <col min="784" max="784" width="1.7109375" style="53" customWidth="1"/>
    <col min="785" max="787" width="6.7109375" style="53" customWidth="1"/>
    <col min="788" max="788" width="1.7109375" style="53" customWidth="1"/>
    <col min="789" max="791" width="6.7109375" style="53" customWidth="1"/>
    <col min="792" max="792" width="1.7109375" style="53" customWidth="1"/>
    <col min="793" max="795" width="6.7109375" style="53" customWidth="1"/>
    <col min="796" max="1023" width="11.42578125" style="53"/>
    <col min="1024" max="1024" width="21.28515625" style="53" customWidth="1"/>
    <col min="1025" max="1025" width="8.42578125" style="53" customWidth="1"/>
    <col min="1026" max="1026" width="8.140625" style="53" customWidth="1"/>
    <col min="1027" max="1027" width="7.5703125" style="53" customWidth="1"/>
    <col min="1028" max="1028" width="1.7109375" style="53" customWidth="1"/>
    <col min="1029" max="1031" width="6.7109375" style="53" customWidth="1"/>
    <col min="1032" max="1032" width="1.7109375" style="53" customWidth="1"/>
    <col min="1033" max="1035" width="6.7109375" style="53" customWidth="1"/>
    <col min="1036" max="1036" width="1.7109375" style="53" customWidth="1"/>
    <col min="1037" max="1039" width="6.7109375" style="53" customWidth="1"/>
    <col min="1040" max="1040" width="1.7109375" style="53" customWidth="1"/>
    <col min="1041" max="1043" width="6.7109375" style="53" customWidth="1"/>
    <col min="1044" max="1044" width="1.7109375" style="53" customWidth="1"/>
    <col min="1045" max="1047" width="6.7109375" style="53" customWidth="1"/>
    <col min="1048" max="1048" width="1.7109375" style="53" customWidth="1"/>
    <col min="1049" max="1051" width="6.7109375" style="53" customWidth="1"/>
    <col min="1052" max="1279" width="11.42578125" style="53"/>
    <col min="1280" max="1280" width="21.28515625" style="53" customWidth="1"/>
    <col min="1281" max="1281" width="8.42578125" style="53" customWidth="1"/>
    <col min="1282" max="1282" width="8.140625" style="53" customWidth="1"/>
    <col min="1283" max="1283" width="7.5703125" style="53" customWidth="1"/>
    <col min="1284" max="1284" width="1.7109375" style="53" customWidth="1"/>
    <col min="1285" max="1287" width="6.7109375" style="53" customWidth="1"/>
    <col min="1288" max="1288" width="1.7109375" style="53" customWidth="1"/>
    <col min="1289" max="1291" width="6.7109375" style="53" customWidth="1"/>
    <col min="1292" max="1292" width="1.7109375" style="53" customWidth="1"/>
    <col min="1293" max="1295" width="6.7109375" style="53" customWidth="1"/>
    <col min="1296" max="1296" width="1.7109375" style="53" customWidth="1"/>
    <col min="1297" max="1299" width="6.7109375" style="53" customWidth="1"/>
    <col min="1300" max="1300" width="1.7109375" style="53" customWidth="1"/>
    <col min="1301" max="1303" width="6.7109375" style="53" customWidth="1"/>
    <col min="1304" max="1304" width="1.7109375" style="53" customWidth="1"/>
    <col min="1305" max="1307" width="6.7109375" style="53" customWidth="1"/>
    <col min="1308" max="1535" width="11.42578125" style="53"/>
    <col min="1536" max="1536" width="21.28515625" style="53" customWidth="1"/>
    <col min="1537" max="1537" width="8.42578125" style="53" customWidth="1"/>
    <col min="1538" max="1538" width="8.140625" style="53" customWidth="1"/>
    <col min="1539" max="1539" width="7.5703125" style="53" customWidth="1"/>
    <col min="1540" max="1540" width="1.7109375" style="53" customWidth="1"/>
    <col min="1541" max="1543" width="6.7109375" style="53" customWidth="1"/>
    <col min="1544" max="1544" width="1.7109375" style="53" customWidth="1"/>
    <col min="1545" max="1547" width="6.7109375" style="53" customWidth="1"/>
    <col min="1548" max="1548" width="1.7109375" style="53" customWidth="1"/>
    <col min="1549" max="1551" width="6.7109375" style="53" customWidth="1"/>
    <col min="1552" max="1552" width="1.7109375" style="53" customWidth="1"/>
    <col min="1553" max="1555" width="6.7109375" style="53" customWidth="1"/>
    <col min="1556" max="1556" width="1.7109375" style="53" customWidth="1"/>
    <col min="1557" max="1559" width="6.7109375" style="53" customWidth="1"/>
    <col min="1560" max="1560" width="1.7109375" style="53" customWidth="1"/>
    <col min="1561" max="1563" width="6.7109375" style="53" customWidth="1"/>
    <col min="1564" max="1791" width="11.42578125" style="53"/>
    <col min="1792" max="1792" width="21.28515625" style="53" customWidth="1"/>
    <col min="1793" max="1793" width="8.42578125" style="53" customWidth="1"/>
    <col min="1794" max="1794" width="8.140625" style="53" customWidth="1"/>
    <col min="1795" max="1795" width="7.5703125" style="53" customWidth="1"/>
    <col min="1796" max="1796" width="1.7109375" style="53" customWidth="1"/>
    <col min="1797" max="1799" width="6.7109375" style="53" customWidth="1"/>
    <col min="1800" max="1800" width="1.7109375" style="53" customWidth="1"/>
    <col min="1801" max="1803" width="6.7109375" style="53" customWidth="1"/>
    <col min="1804" max="1804" width="1.7109375" style="53" customWidth="1"/>
    <col min="1805" max="1807" width="6.7109375" style="53" customWidth="1"/>
    <col min="1808" max="1808" width="1.7109375" style="53" customWidth="1"/>
    <col min="1809" max="1811" width="6.7109375" style="53" customWidth="1"/>
    <col min="1812" max="1812" width="1.7109375" style="53" customWidth="1"/>
    <col min="1813" max="1815" width="6.7109375" style="53" customWidth="1"/>
    <col min="1816" max="1816" width="1.7109375" style="53" customWidth="1"/>
    <col min="1817" max="1819" width="6.7109375" style="53" customWidth="1"/>
    <col min="1820" max="2047" width="11.42578125" style="53"/>
    <col min="2048" max="2048" width="21.28515625" style="53" customWidth="1"/>
    <col min="2049" max="2049" width="8.42578125" style="53" customWidth="1"/>
    <col min="2050" max="2050" width="8.140625" style="53" customWidth="1"/>
    <col min="2051" max="2051" width="7.5703125" style="53" customWidth="1"/>
    <col min="2052" max="2052" width="1.7109375" style="53" customWidth="1"/>
    <col min="2053" max="2055" width="6.7109375" style="53" customWidth="1"/>
    <col min="2056" max="2056" width="1.7109375" style="53" customWidth="1"/>
    <col min="2057" max="2059" width="6.7109375" style="53" customWidth="1"/>
    <col min="2060" max="2060" width="1.7109375" style="53" customWidth="1"/>
    <col min="2061" max="2063" width="6.7109375" style="53" customWidth="1"/>
    <col min="2064" max="2064" width="1.7109375" style="53" customWidth="1"/>
    <col min="2065" max="2067" width="6.7109375" style="53" customWidth="1"/>
    <col min="2068" max="2068" width="1.7109375" style="53" customWidth="1"/>
    <col min="2069" max="2071" width="6.7109375" style="53" customWidth="1"/>
    <col min="2072" max="2072" width="1.7109375" style="53" customWidth="1"/>
    <col min="2073" max="2075" width="6.7109375" style="53" customWidth="1"/>
    <col min="2076" max="2303" width="11.42578125" style="53"/>
    <col min="2304" max="2304" width="21.28515625" style="53" customWidth="1"/>
    <col min="2305" max="2305" width="8.42578125" style="53" customWidth="1"/>
    <col min="2306" max="2306" width="8.140625" style="53" customWidth="1"/>
    <col min="2307" max="2307" width="7.5703125" style="53" customWidth="1"/>
    <col min="2308" max="2308" width="1.7109375" style="53" customWidth="1"/>
    <col min="2309" max="2311" width="6.7109375" style="53" customWidth="1"/>
    <col min="2312" max="2312" width="1.7109375" style="53" customWidth="1"/>
    <col min="2313" max="2315" width="6.7109375" style="53" customWidth="1"/>
    <col min="2316" max="2316" width="1.7109375" style="53" customWidth="1"/>
    <col min="2317" max="2319" width="6.7109375" style="53" customWidth="1"/>
    <col min="2320" max="2320" width="1.7109375" style="53" customWidth="1"/>
    <col min="2321" max="2323" width="6.7109375" style="53" customWidth="1"/>
    <col min="2324" max="2324" width="1.7109375" style="53" customWidth="1"/>
    <col min="2325" max="2327" width="6.7109375" style="53" customWidth="1"/>
    <col min="2328" max="2328" width="1.7109375" style="53" customWidth="1"/>
    <col min="2329" max="2331" width="6.7109375" style="53" customWidth="1"/>
    <col min="2332" max="2559" width="11.42578125" style="53"/>
    <col min="2560" max="2560" width="21.28515625" style="53" customWidth="1"/>
    <col min="2561" max="2561" width="8.42578125" style="53" customWidth="1"/>
    <col min="2562" max="2562" width="8.140625" style="53" customWidth="1"/>
    <col min="2563" max="2563" width="7.5703125" style="53" customWidth="1"/>
    <col min="2564" max="2564" width="1.7109375" style="53" customWidth="1"/>
    <col min="2565" max="2567" width="6.7109375" style="53" customWidth="1"/>
    <col min="2568" max="2568" width="1.7109375" style="53" customWidth="1"/>
    <col min="2569" max="2571" width="6.7109375" style="53" customWidth="1"/>
    <col min="2572" max="2572" width="1.7109375" style="53" customWidth="1"/>
    <col min="2573" max="2575" width="6.7109375" style="53" customWidth="1"/>
    <col min="2576" max="2576" width="1.7109375" style="53" customWidth="1"/>
    <col min="2577" max="2579" width="6.7109375" style="53" customWidth="1"/>
    <col min="2580" max="2580" width="1.7109375" style="53" customWidth="1"/>
    <col min="2581" max="2583" width="6.7109375" style="53" customWidth="1"/>
    <col min="2584" max="2584" width="1.7109375" style="53" customWidth="1"/>
    <col min="2585" max="2587" width="6.7109375" style="53" customWidth="1"/>
    <col min="2588" max="2815" width="11.42578125" style="53"/>
    <col min="2816" max="2816" width="21.28515625" style="53" customWidth="1"/>
    <col min="2817" max="2817" width="8.42578125" style="53" customWidth="1"/>
    <col min="2818" max="2818" width="8.140625" style="53" customWidth="1"/>
    <col min="2819" max="2819" width="7.5703125" style="53" customWidth="1"/>
    <col min="2820" max="2820" width="1.7109375" style="53" customWidth="1"/>
    <col min="2821" max="2823" width="6.7109375" style="53" customWidth="1"/>
    <col min="2824" max="2824" width="1.7109375" style="53" customWidth="1"/>
    <col min="2825" max="2827" width="6.7109375" style="53" customWidth="1"/>
    <col min="2828" max="2828" width="1.7109375" style="53" customWidth="1"/>
    <col min="2829" max="2831" width="6.7109375" style="53" customWidth="1"/>
    <col min="2832" max="2832" width="1.7109375" style="53" customWidth="1"/>
    <col min="2833" max="2835" width="6.7109375" style="53" customWidth="1"/>
    <col min="2836" max="2836" width="1.7109375" style="53" customWidth="1"/>
    <col min="2837" max="2839" width="6.7109375" style="53" customWidth="1"/>
    <col min="2840" max="2840" width="1.7109375" style="53" customWidth="1"/>
    <col min="2841" max="2843" width="6.7109375" style="53" customWidth="1"/>
    <col min="2844" max="3071" width="11.42578125" style="53"/>
    <col min="3072" max="3072" width="21.28515625" style="53" customWidth="1"/>
    <col min="3073" max="3073" width="8.42578125" style="53" customWidth="1"/>
    <col min="3074" max="3074" width="8.140625" style="53" customWidth="1"/>
    <col min="3075" max="3075" width="7.5703125" style="53" customWidth="1"/>
    <col min="3076" max="3076" width="1.7109375" style="53" customWidth="1"/>
    <col min="3077" max="3079" width="6.7109375" style="53" customWidth="1"/>
    <col min="3080" max="3080" width="1.7109375" style="53" customWidth="1"/>
    <col min="3081" max="3083" width="6.7109375" style="53" customWidth="1"/>
    <col min="3084" max="3084" width="1.7109375" style="53" customWidth="1"/>
    <col min="3085" max="3087" width="6.7109375" style="53" customWidth="1"/>
    <col min="3088" max="3088" width="1.7109375" style="53" customWidth="1"/>
    <col min="3089" max="3091" width="6.7109375" style="53" customWidth="1"/>
    <col min="3092" max="3092" width="1.7109375" style="53" customWidth="1"/>
    <col min="3093" max="3095" width="6.7109375" style="53" customWidth="1"/>
    <col min="3096" max="3096" width="1.7109375" style="53" customWidth="1"/>
    <col min="3097" max="3099" width="6.7109375" style="53" customWidth="1"/>
    <col min="3100" max="3327" width="11.42578125" style="53"/>
    <col min="3328" max="3328" width="21.28515625" style="53" customWidth="1"/>
    <col min="3329" max="3329" width="8.42578125" style="53" customWidth="1"/>
    <col min="3330" max="3330" width="8.140625" style="53" customWidth="1"/>
    <col min="3331" max="3331" width="7.5703125" style="53" customWidth="1"/>
    <col min="3332" max="3332" width="1.7109375" style="53" customWidth="1"/>
    <col min="3333" max="3335" width="6.7109375" style="53" customWidth="1"/>
    <col min="3336" max="3336" width="1.7109375" style="53" customWidth="1"/>
    <col min="3337" max="3339" width="6.7109375" style="53" customWidth="1"/>
    <col min="3340" max="3340" width="1.7109375" style="53" customWidth="1"/>
    <col min="3341" max="3343" width="6.7109375" style="53" customWidth="1"/>
    <col min="3344" max="3344" width="1.7109375" style="53" customWidth="1"/>
    <col min="3345" max="3347" width="6.7109375" style="53" customWidth="1"/>
    <col min="3348" max="3348" width="1.7109375" style="53" customWidth="1"/>
    <col min="3349" max="3351" width="6.7109375" style="53" customWidth="1"/>
    <col min="3352" max="3352" width="1.7109375" style="53" customWidth="1"/>
    <col min="3353" max="3355" width="6.7109375" style="53" customWidth="1"/>
    <col min="3356" max="3583" width="11.42578125" style="53"/>
    <col min="3584" max="3584" width="21.28515625" style="53" customWidth="1"/>
    <col min="3585" max="3585" width="8.42578125" style="53" customWidth="1"/>
    <col min="3586" max="3586" width="8.140625" style="53" customWidth="1"/>
    <col min="3587" max="3587" width="7.5703125" style="53" customWidth="1"/>
    <col min="3588" max="3588" width="1.7109375" style="53" customWidth="1"/>
    <col min="3589" max="3591" width="6.7109375" style="53" customWidth="1"/>
    <col min="3592" max="3592" width="1.7109375" style="53" customWidth="1"/>
    <col min="3593" max="3595" width="6.7109375" style="53" customWidth="1"/>
    <col min="3596" max="3596" width="1.7109375" style="53" customWidth="1"/>
    <col min="3597" max="3599" width="6.7109375" style="53" customWidth="1"/>
    <col min="3600" max="3600" width="1.7109375" style="53" customWidth="1"/>
    <col min="3601" max="3603" width="6.7109375" style="53" customWidth="1"/>
    <col min="3604" max="3604" width="1.7109375" style="53" customWidth="1"/>
    <col min="3605" max="3607" width="6.7109375" style="53" customWidth="1"/>
    <col min="3608" max="3608" width="1.7109375" style="53" customWidth="1"/>
    <col min="3609" max="3611" width="6.7109375" style="53" customWidth="1"/>
    <col min="3612" max="3839" width="11.42578125" style="53"/>
    <col min="3840" max="3840" width="21.28515625" style="53" customWidth="1"/>
    <col min="3841" max="3841" width="8.42578125" style="53" customWidth="1"/>
    <col min="3842" max="3842" width="8.140625" style="53" customWidth="1"/>
    <col min="3843" max="3843" width="7.5703125" style="53" customWidth="1"/>
    <col min="3844" max="3844" width="1.7109375" style="53" customWidth="1"/>
    <col min="3845" max="3847" width="6.7109375" style="53" customWidth="1"/>
    <col min="3848" max="3848" width="1.7109375" style="53" customWidth="1"/>
    <col min="3849" max="3851" width="6.7109375" style="53" customWidth="1"/>
    <col min="3852" max="3852" width="1.7109375" style="53" customWidth="1"/>
    <col min="3853" max="3855" width="6.7109375" style="53" customWidth="1"/>
    <col min="3856" max="3856" width="1.7109375" style="53" customWidth="1"/>
    <col min="3857" max="3859" width="6.7109375" style="53" customWidth="1"/>
    <col min="3860" max="3860" width="1.7109375" style="53" customWidth="1"/>
    <col min="3861" max="3863" width="6.7109375" style="53" customWidth="1"/>
    <col min="3864" max="3864" width="1.7109375" style="53" customWidth="1"/>
    <col min="3865" max="3867" width="6.7109375" style="53" customWidth="1"/>
    <col min="3868" max="4095" width="11.42578125" style="53"/>
    <col min="4096" max="4096" width="21.28515625" style="53" customWidth="1"/>
    <col min="4097" max="4097" width="8.42578125" style="53" customWidth="1"/>
    <col min="4098" max="4098" width="8.140625" style="53" customWidth="1"/>
    <col min="4099" max="4099" width="7.5703125" style="53" customWidth="1"/>
    <col min="4100" max="4100" width="1.7109375" style="53" customWidth="1"/>
    <col min="4101" max="4103" width="6.7109375" style="53" customWidth="1"/>
    <col min="4104" max="4104" width="1.7109375" style="53" customWidth="1"/>
    <col min="4105" max="4107" width="6.7109375" style="53" customWidth="1"/>
    <col min="4108" max="4108" width="1.7109375" style="53" customWidth="1"/>
    <col min="4109" max="4111" width="6.7109375" style="53" customWidth="1"/>
    <col min="4112" max="4112" width="1.7109375" style="53" customWidth="1"/>
    <col min="4113" max="4115" width="6.7109375" style="53" customWidth="1"/>
    <col min="4116" max="4116" width="1.7109375" style="53" customWidth="1"/>
    <col min="4117" max="4119" width="6.7109375" style="53" customWidth="1"/>
    <col min="4120" max="4120" width="1.7109375" style="53" customWidth="1"/>
    <col min="4121" max="4123" width="6.7109375" style="53" customWidth="1"/>
    <col min="4124" max="4351" width="11.42578125" style="53"/>
    <col min="4352" max="4352" width="21.28515625" style="53" customWidth="1"/>
    <col min="4353" max="4353" width="8.42578125" style="53" customWidth="1"/>
    <col min="4354" max="4354" width="8.140625" style="53" customWidth="1"/>
    <col min="4355" max="4355" width="7.5703125" style="53" customWidth="1"/>
    <col min="4356" max="4356" width="1.7109375" style="53" customWidth="1"/>
    <col min="4357" max="4359" width="6.7109375" style="53" customWidth="1"/>
    <col min="4360" max="4360" width="1.7109375" style="53" customWidth="1"/>
    <col min="4361" max="4363" width="6.7109375" style="53" customWidth="1"/>
    <col min="4364" max="4364" width="1.7109375" style="53" customWidth="1"/>
    <col min="4365" max="4367" width="6.7109375" style="53" customWidth="1"/>
    <col min="4368" max="4368" width="1.7109375" style="53" customWidth="1"/>
    <col min="4369" max="4371" width="6.7109375" style="53" customWidth="1"/>
    <col min="4372" max="4372" width="1.7109375" style="53" customWidth="1"/>
    <col min="4373" max="4375" width="6.7109375" style="53" customWidth="1"/>
    <col min="4376" max="4376" width="1.7109375" style="53" customWidth="1"/>
    <col min="4377" max="4379" width="6.7109375" style="53" customWidth="1"/>
    <col min="4380" max="4607" width="11.42578125" style="53"/>
    <col min="4608" max="4608" width="21.28515625" style="53" customWidth="1"/>
    <col min="4609" max="4609" width="8.42578125" style="53" customWidth="1"/>
    <col min="4610" max="4610" width="8.140625" style="53" customWidth="1"/>
    <col min="4611" max="4611" width="7.5703125" style="53" customWidth="1"/>
    <col min="4612" max="4612" width="1.7109375" style="53" customWidth="1"/>
    <col min="4613" max="4615" width="6.7109375" style="53" customWidth="1"/>
    <col min="4616" max="4616" width="1.7109375" style="53" customWidth="1"/>
    <col min="4617" max="4619" width="6.7109375" style="53" customWidth="1"/>
    <col min="4620" max="4620" width="1.7109375" style="53" customWidth="1"/>
    <col min="4621" max="4623" width="6.7109375" style="53" customWidth="1"/>
    <col min="4624" max="4624" width="1.7109375" style="53" customWidth="1"/>
    <col min="4625" max="4627" width="6.7109375" style="53" customWidth="1"/>
    <col min="4628" max="4628" width="1.7109375" style="53" customWidth="1"/>
    <col min="4629" max="4631" width="6.7109375" style="53" customWidth="1"/>
    <col min="4632" max="4632" width="1.7109375" style="53" customWidth="1"/>
    <col min="4633" max="4635" width="6.7109375" style="53" customWidth="1"/>
    <col min="4636" max="4863" width="11.42578125" style="53"/>
    <col min="4864" max="4864" width="21.28515625" style="53" customWidth="1"/>
    <col min="4865" max="4865" width="8.42578125" style="53" customWidth="1"/>
    <col min="4866" max="4866" width="8.140625" style="53" customWidth="1"/>
    <col min="4867" max="4867" width="7.5703125" style="53" customWidth="1"/>
    <col min="4868" max="4868" width="1.7109375" style="53" customWidth="1"/>
    <col min="4869" max="4871" width="6.7109375" style="53" customWidth="1"/>
    <col min="4872" max="4872" width="1.7109375" style="53" customWidth="1"/>
    <col min="4873" max="4875" width="6.7109375" style="53" customWidth="1"/>
    <col min="4876" max="4876" width="1.7109375" style="53" customWidth="1"/>
    <col min="4877" max="4879" width="6.7109375" style="53" customWidth="1"/>
    <col min="4880" max="4880" width="1.7109375" style="53" customWidth="1"/>
    <col min="4881" max="4883" width="6.7109375" style="53" customWidth="1"/>
    <col min="4884" max="4884" width="1.7109375" style="53" customWidth="1"/>
    <col min="4885" max="4887" width="6.7109375" style="53" customWidth="1"/>
    <col min="4888" max="4888" width="1.7109375" style="53" customWidth="1"/>
    <col min="4889" max="4891" width="6.7109375" style="53" customWidth="1"/>
    <col min="4892" max="5119" width="11.42578125" style="53"/>
    <col min="5120" max="5120" width="21.28515625" style="53" customWidth="1"/>
    <col min="5121" max="5121" width="8.42578125" style="53" customWidth="1"/>
    <col min="5122" max="5122" width="8.140625" style="53" customWidth="1"/>
    <col min="5123" max="5123" width="7.5703125" style="53" customWidth="1"/>
    <col min="5124" max="5124" width="1.7109375" style="53" customWidth="1"/>
    <col min="5125" max="5127" width="6.7109375" style="53" customWidth="1"/>
    <col min="5128" max="5128" width="1.7109375" style="53" customWidth="1"/>
    <col min="5129" max="5131" width="6.7109375" style="53" customWidth="1"/>
    <col min="5132" max="5132" width="1.7109375" style="53" customWidth="1"/>
    <col min="5133" max="5135" width="6.7109375" style="53" customWidth="1"/>
    <col min="5136" max="5136" width="1.7109375" style="53" customWidth="1"/>
    <col min="5137" max="5139" width="6.7109375" style="53" customWidth="1"/>
    <col min="5140" max="5140" width="1.7109375" style="53" customWidth="1"/>
    <col min="5141" max="5143" width="6.7109375" style="53" customWidth="1"/>
    <col min="5144" max="5144" width="1.7109375" style="53" customWidth="1"/>
    <col min="5145" max="5147" width="6.7109375" style="53" customWidth="1"/>
    <col min="5148" max="5375" width="11.42578125" style="53"/>
    <col min="5376" max="5376" width="21.28515625" style="53" customWidth="1"/>
    <col min="5377" max="5377" width="8.42578125" style="53" customWidth="1"/>
    <col min="5378" max="5378" width="8.140625" style="53" customWidth="1"/>
    <col min="5379" max="5379" width="7.5703125" style="53" customWidth="1"/>
    <col min="5380" max="5380" width="1.7109375" style="53" customWidth="1"/>
    <col min="5381" max="5383" width="6.7109375" style="53" customWidth="1"/>
    <col min="5384" max="5384" width="1.7109375" style="53" customWidth="1"/>
    <col min="5385" max="5387" width="6.7109375" style="53" customWidth="1"/>
    <col min="5388" max="5388" width="1.7109375" style="53" customWidth="1"/>
    <col min="5389" max="5391" width="6.7109375" style="53" customWidth="1"/>
    <col min="5392" max="5392" width="1.7109375" style="53" customWidth="1"/>
    <col min="5393" max="5395" width="6.7109375" style="53" customWidth="1"/>
    <col min="5396" max="5396" width="1.7109375" style="53" customWidth="1"/>
    <col min="5397" max="5399" width="6.7109375" style="53" customWidth="1"/>
    <col min="5400" max="5400" width="1.7109375" style="53" customWidth="1"/>
    <col min="5401" max="5403" width="6.7109375" style="53" customWidth="1"/>
    <col min="5404" max="5631" width="11.42578125" style="53"/>
    <col min="5632" max="5632" width="21.28515625" style="53" customWidth="1"/>
    <col min="5633" max="5633" width="8.42578125" style="53" customWidth="1"/>
    <col min="5634" max="5634" width="8.140625" style="53" customWidth="1"/>
    <col min="5635" max="5635" width="7.5703125" style="53" customWidth="1"/>
    <col min="5636" max="5636" width="1.7109375" style="53" customWidth="1"/>
    <col min="5637" max="5639" width="6.7109375" style="53" customWidth="1"/>
    <col min="5640" max="5640" width="1.7109375" style="53" customWidth="1"/>
    <col min="5641" max="5643" width="6.7109375" style="53" customWidth="1"/>
    <col min="5644" max="5644" width="1.7109375" style="53" customWidth="1"/>
    <col min="5645" max="5647" width="6.7109375" style="53" customWidth="1"/>
    <col min="5648" max="5648" width="1.7109375" style="53" customWidth="1"/>
    <col min="5649" max="5651" width="6.7109375" style="53" customWidth="1"/>
    <col min="5652" max="5652" width="1.7109375" style="53" customWidth="1"/>
    <col min="5653" max="5655" width="6.7109375" style="53" customWidth="1"/>
    <col min="5656" max="5656" width="1.7109375" style="53" customWidth="1"/>
    <col min="5657" max="5659" width="6.7109375" style="53" customWidth="1"/>
    <col min="5660" max="5887" width="11.42578125" style="53"/>
    <col min="5888" max="5888" width="21.28515625" style="53" customWidth="1"/>
    <col min="5889" max="5889" width="8.42578125" style="53" customWidth="1"/>
    <col min="5890" max="5890" width="8.140625" style="53" customWidth="1"/>
    <col min="5891" max="5891" width="7.5703125" style="53" customWidth="1"/>
    <col min="5892" max="5892" width="1.7109375" style="53" customWidth="1"/>
    <col min="5893" max="5895" width="6.7109375" style="53" customWidth="1"/>
    <col min="5896" max="5896" width="1.7109375" style="53" customWidth="1"/>
    <col min="5897" max="5899" width="6.7109375" style="53" customWidth="1"/>
    <col min="5900" max="5900" width="1.7109375" style="53" customWidth="1"/>
    <col min="5901" max="5903" width="6.7109375" style="53" customWidth="1"/>
    <col min="5904" max="5904" width="1.7109375" style="53" customWidth="1"/>
    <col min="5905" max="5907" width="6.7109375" style="53" customWidth="1"/>
    <col min="5908" max="5908" width="1.7109375" style="53" customWidth="1"/>
    <col min="5909" max="5911" width="6.7109375" style="53" customWidth="1"/>
    <col min="5912" max="5912" width="1.7109375" style="53" customWidth="1"/>
    <col min="5913" max="5915" width="6.7109375" style="53" customWidth="1"/>
    <col min="5916" max="6143" width="11.42578125" style="53"/>
    <col min="6144" max="6144" width="21.28515625" style="53" customWidth="1"/>
    <col min="6145" max="6145" width="8.42578125" style="53" customWidth="1"/>
    <col min="6146" max="6146" width="8.140625" style="53" customWidth="1"/>
    <col min="6147" max="6147" width="7.5703125" style="53" customWidth="1"/>
    <col min="6148" max="6148" width="1.7109375" style="53" customWidth="1"/>
    <col min="6149" max="6151" width="6.7109375" style="53" customWidth="1"/>
    <col min="6152" max="6152" width="1.7109375" style="53" customWidth="1"/>
    <col min="6153" max="6155" width="6.7109375" style="53" customWidth="1"/>
    <col min="6156" max="6156" width="1.7109375" style="53" customWidth="1"/>
    <col min="6157" max="6159" width="6.7109375" style="53" customWidth="1"/>
    <col min="6160" max="6160" width="1.7109375" style="53" customWidth="1"/>
    <col min="6161" max="6163" width="6.7109375" style="53" customWidth="1"/>
    <col min="6164" max="6164" width="1.7109375" style="53" customWidth="1"/>
    <col min="6165" max="6167" width="6.7109375" style="53" customWidth="1"/>
    <col min="6168" max="6168" width="1.7109375" style="53" customWidth="1"/>
    <col min="6169" max="6171" width="6.7109375" style="53" customWidth="1"/>
    <col min="6172" max="6399" width="11.42578125" style="53"/>
    <col min="6400" max="6400" width="21.28515625" style="53" customWidth="1"/>
    <col min="6401" max="6401" width="8.42578125" style="53" customWidth="1"/>
    <col min="6402" max="6402" width="8.140625" style="53" customWidth="1"/>
    <col min="6403" max="6403" width="7.5703125" style="53" customWidth="1"/>
    <col min="6404" max="6404" width="1.7109375" style="53" customWidth="1"/>
    <col min="6405" max="6407" width="6.7109375" style="53" customWidth="1"/>
    <col min="6408" max="6408" width="1.7109375" style="53" customWidth="1"/>
    <col min="6409" max="6411" width="6.7109375" style="53" customWidth="1"/>
    <col min="6412" max="6412" width="1.7109375" style="53" customWidth="1"/>
    <col min="6413" max="6415" width="6.7109375" style="53" customWidth="1"/>
    <col min="6416" max="6416" width="1.7109375" style="53" customWidth="1"/>
    <col min="6417" max="6419" width="6.7109375" style="53" customWidth="1"/>
    <col min="6420" max="6420" width="1.7109375" style="53" customWidth="1"/>
    <col min="6421" max="6423" width="6.7109375" style="53" customWidth="1"/>
    <col min="6424" max="6424" width="1.7109375" style="53" customWidth="1"/>
    <col min="6425" max="6427" width="6.7109375" style="53" customWidth="1"/>
    <col min="6428" max="6655" width="11.42578125" style="53"/>
    <col min="6656" max="6656" width="21.28515625" style="53" customWidth="1"/>
    <col min="6657" max="6657" width="8.42578125" style="53" customWidth="1"/>
    <col min="6658" max="6658" width="8.140625" style="53" customWidth="1"/>
    <col min="6659" max="6659" width="7.5703125" style="53" customWidth="1"/>
    <col min="6660" max="6660" width="1.7109375" style="53" customWidth="1"/>
    <col min="6661" max="6663" width="6.7109375" style="53" customWidth="1"/>
    <col min="6664" max="6664" width="1.7109375" style="53" customWidth="1"/>
    <col min="6665" max="6667" width="6.7109375" style="53" customWidth="1"/>
    <col min="6668" max="6668" width="1.7109375" style="53" customWidth="1"/>
    <col min="6669" max="6671" width="6.7109375" style="53" customWidth="1"/>
    <col min="6672" max="6672" width="1.7109375" style="53" customWidth="1"/>
    <col min="6673" max="6675" width="6.7109375" style="53" customWidth="1"/>
    <col min="6676" max="6676" width="1.7109375" style="53" customWidth="1"/>
    <col min="6677" max="6679" width="6.7109375" style="53" customWidth="1"/>
    <col min="6680" max="6680" width="1.7109375" style="53" customWidth="1"/>
    <col min="6681" max="6683" width="6.7109375" style="53" customWidth="1"/>
    <col min="6684" max="6911" width="11.42578125" style="53"/>
    <col min="6912" max="6912" width="21.28515625" style="53" customWidth="1"/>
    <col min="6913" max="6913" width="8.42578125" style="53" customWidth="1"/>
    <col min="6914" max="6914" width="8.140625" style="53" customWidth="1"/>
    <col min="6915" max="6915" width="7.5703125" style="53" customWidth="1"/>
    <col min="6916" max="6916" width="1.7109375" style="53" customWidth="1"/>
    <col min="6917" max="6919" width="6.7109375" style="53" customWidth="1"/>
    <col min="6920" max="6920" width="1.7109375" style="53" customWidth="1"/>
    <col min="6921" max="6923" width="6.7109375" style="53" customWidth="1"/>
    <col min="6924" max="6924" width="1.7109375" style="53" customWidth="1"/>
    <col min="6925" max="6927" width="6.7109375" style="53" customWidth="1"/>
    <col min="6928" max="6928" width="1.7109375" style="53" customWidth="1"/>
    <col min="6929" max="6931" width="6.7109375" style="53" customWidth="1"/>
    <col min="6932" max="6932" width="1.7109375" style="53" customWidth="1"/>
    <col min="6933" max="6935" width="6.7109375" style="53" customWidth="1"/>
    <col min="6936" max="6936" width="1.7109375" style="53" customWidth="1"/>
    <col min="6937" max="6939" width="6.7109375" style="53" customWidth="1"/>
    <col min="6940" max="7167" width="11.42578125" style="53"/>
    <col min="7168" max="7168" width="21.28515625" style="53" customWidth="1"/>
    <col min="7169" max="7169" width="8.42578125" style="53" customWidth="1"/>
    <col min="7170" max="7170" width="8.140625" style="53" customWidth="1"/>
    <col min="7171" max="7171" width="7.5703125" style="53" customWidth="1"/>
    <col min="7172" max="7172" width="1.7109375" style="53" customWidth="1"/>
    <col min="7173" max="7175" width="6.7109375" style="53" customWidth="1"/>
    <col min="7176" max="7176" width="1.7109375" style="53" customWidth="1"/>
    <col min="7177" max="7179" width="6.7109375" style="53" customWidth="1"/>
    <col min="7180" max="7180" width="1.7109375" style="53" customWidth="1"/>
    <col min="7181" max="7183" width="6.7109375" style="53" customWidth="1"/>
    <col min="7184" max="7184" width="1.7109375" style="53" customWidth="1"/>
    <col min="7185" max="7187" width="6.7109375" style="53" customWidth="1"/>
    <col min="7188" max="7188" width="1.7109375" style="53" customWidth="1"/>
    <col min="7189" max="7191" width="6.7109375" style="53" customWidth="1"/>
    <col min="7192" max="7192" width="1.7109375" style="53" customWidth="1"/>
    <col min="7193" max="7195" width="6.7109375" style="53" customWidth="1"/>
    <col min="7196" max="7423" width="11.42578125" style="53"/>
    <col min="7424" max="7424" width="21.28515625" style="53" customWidth="1"/>
    <col min="7425" max="7425" width="8.42578125" style="53" customWidth="1"/>
    <col min="7426" max="7426" width="8.140625" style="53" customWidth="1"/>
    <col min="7427" max="7427" width="7.5703125" style="53" customWidth="1"/>
    <col min="7428" max="7428" width="1.7109375" style="53" customWidth="1"/>
    <col min="7429" max="7431" width="6.7109375" style="53" customWidth="1"/>
    <col min="7432" max="7432" width="1.7109375" style="53" customWidth="1"/>
    <col min="7433" max="7435" width="6.7109375" style="53" customWidth="1"/>
    <col min="7436" max="7436" width="1.7109375" style="53" customWidth="1"/>
    <col min="7437" max="7439" width="6.7109375" style="53" customWidth="1"/>
    <col min="7440" max="7440" width="1.7109375" style="53" customWidth="1"/>
    <col min="7441" max="7443" width="6.7109375" style="53" customWidth="1"/>
    <col min="7444" max="7444" width="1.7109375" style="53" customWidth="1"/>
    <col min="7445" max="7447" width="6.7109375" style="53" customWidth="1"/>
    <col min="7448" max="7448" width="1.7109375" style="53" customWidth="1"/>
    <col min="7449" max="7451" width="6.7109375" style="53" customWidth="1"/>
    <col min="7452" max="7679" width="11.42578125" style="53"/>
    <col min="7680" max="7680" width="21.28515625" style="53" customWidth="1"/>
    <col min="7681" max="7681" width="8.42578125" style="53" customWidth="1"/>
    <col min="7682" max="7682" width="8.140625" style="53" customWidth="1"/>
    <col min="7683" max="7683" width="7.5703125" style="53" customWidth="1"/>
    <col min="7684" max="7684" width="1.7109375" style="53" customWidth="1"/>
    <col min="7685" max="7687" width="6.7109375" style="53" customWidth="1"/>
    <col min="7688" max="7688" width="1.7109375" style="53" customWidth="1"/>
    <col min="7689" max="7691" width="6.7109375" style="53" customWidth="1"/>
    <col min="7692" max="7692" width="1.7109375" style="53" customWidth="1"/>
    <col min="7693" max="7695" width="6.7109375" style="53" customWidth="1"/>
    <col min="7696" max="7696" width="1.7109375" style="53" customWidth="1"/>
    <col min="7697" max="7699" width="6.7109375" style="53" customWidth="1"/>
    <col min="7700" max="7700" width="1.7109375" style="53" customWidth="1"/>
    <col min="7701" max="7703" width="6.7109375" style="53" customWidth="1"/>
    <col min="7704" max="7704" width="1.7109375" style="53" customWidth="1"/>
    <col min="7705" max="7707" width="6.7109375" style="53" customWidth="1"/>
    <col min="7708" max="7935" width="11.42578125" style="53"/>
    <col min="7936" max="7936" width="21.28515625" style="53" customWidth="1"/>
    <col min="7937" max="7937" width="8.42578125" style="53" customWidth="1"/>
    <col min="7938" max="7938" width="8.140625" style="53" customWidth="1"/>
    <col min="7939" max="7939" width="7.5703125" style="53" customWidth="1"/>
    <col min="7940" max="7940" width="1.7109375" style="53" customWidth="1"/>
    <col min="7941" max="7943" width="6.7109375" style="53" customWidth="1"/>
    <col min="7944" max="7944" width="1.7109375" style="53" customWidth="1"/>
    <col min="7945" max="7947" width="6.7109375" style="53" customWidth="1"/>
    <col min="7948" max="7948" width="1.7109375" style="53" customWidth="1"/>
    <col min="7949" max="7951" width="6.7109375" style="53" customWidth="1"/>
    <col min="7952" max="7952" width="1.7109375" style="53" customWidth="1"/>
    <col min="7953" max="7955" width="6.7109375" style="53" customWidth="1"/>
    <col min="7956" max="7956" width="1.7109375" style="53" customWidth="1"/>
    <col min="7957" max="7959" width="6.7109375" style="53" customWidth="1"/>
    <col min="7960" max="7960" width="1.7109375" style="53" customWidth="1"/>
    <col min="7961" max="7963" width="6.7109375" style="53" customWidth="1"/>
    <col min="7964" max="8191" width="11.42578125" style="53"/>
    <col min="8192" max="8192" width="21.28515625" style="53" customWidth="1"/>
    <col min="8193" max="8193" width="8.42578125" style="53" customWidth="1"/>
    <col min="8194" max="8194" width="8.140625" style="53" customWidth="1"/>
    <col min="8195" max="8195" width="7.5703125" style="53" customWidth="1"/>
    <col min="8196" max="8196" width="1.7109375" style="53" customWidth="1"/>
    <col min="8197" max="8199" width="6.7109375" style="53" customWidth="1"/>
    <col min="8200" max="8200" width="1.7109375" style="53" customWidth="1"/>
    <col min="8201" max="8203" width="6.7109375" style="53" customWidth="1"/>
    <col min="8204" max="8204" width="1.7109375" style="53" customWidth="1"/>
    <col min="8205" max="8207" width="6.7109375" style="53" customWidth="1"/>
    <col min="8208" max="8208" width="1.7109375" style="53" customWidth="1"/>
    <col min="8209" max="8211" width="6.7109375" style="53" customWidth="1"/>
    <col min="8212" max="8212" width="1.7109375" style="53" customWidth="1"/>
    <col min="8213" max="8215" width="6.7109375" style="53" customWidth="1"/>
    <col min="8216" max="8216" width="1.7109375" style="53" customWidth="1"/>
    <col min="8217" max="8219" width="6.7109375" style="53" customWidth="1"/>
    <col min="8220" max="8447" width="11.42578125" style="53"/>
    <col min="8448" max="8448" width="21.28515625" style="53" customWidth="1"/>
    <col min="8449" max="8449" width="8.42578125" style="53" customWidth="1"/>
    <col min="8450" max="8450" width="8.140625" style="53" customWidth="1"/>
    <col min="8451" max="8451" width="7.5703125" style="53" customWidth="1"/>
    <col min="8452" max="8452" width="1.7109375" style="53" customWidth="1"/>
    <col min="8453" max="8455" width="6.7109375" style="53" customWidth="1"/>
    <col min="8456" max="8456" width="1.7109375" style="53" customWidth="1"/>
    <col min="8457" max="8459" width="6.7109375" style="53" customWidth="1"/>
    <col min="8460" max="8460" width="1.7109375" style="53" customWidth="1"/>
    <col min="8461" max="8463" width="6.7109375" style="53" customWidth="1"/>
    <col min="8464" max="8464" width="1.7109375" style="53" customWidth="1"/>
    <col min="8465" max="8467" width="6.7109375" style="53" customWidth="1"/>
    <col min="8468" max="8468" width="1.7109375" style="53" customWidth="1"/>
    <col min="8469" max="8471" width="6.7109375" style="53" customWidth="1"/>
    <col min="8472" max="8472" width="1.7109375" style="53" customWidth="1"/>
    <col min="8473" max="8475" width="6.7109375" style="53" customWidth="1"/>
    <col min="8476" max="8703" width="11.42578125" style="53"/>
    <col min="8704" max="8704" width="21.28515625" style="53" customWidth="1"/>
    <col min="8705" max="8705" width="8.42578125" style="53" customWidth="1"/>
    <col min="8706" max="8706" width="8.140625" style="53" customWidth="1"/>
    <col min="8707" max="8707" width="7.5703125" style="53" customWidth="1"/>
    <col min="8708" max="8708" width="1.7109375" style="53" customWidth="1"/>
    <col min="8709" max="8711" width="6.7109375" style="53" customWidth="1"/>
    <col min="8712" max="8712" width="1.7109375" style="53" customWidth="1"/>
    <col min="8713" max="8715" width="6.7109375" style="53" customWidth="1"/>
    <col min="8716" max="8716" width="1.7109375" style="53" customWidth="1"/>
    <col min="8717" max="8719" width="6.7109375" style="53" customWidth="1"/>
    <col min="8720" max="8720" width="1.7109375" style="53" customWidth="1"/>
    <col min="8721" max="8723" width="6.7109375" style="53" customWidth="1"/>
    <col min="8724" max="8724" width="1.7109375" style="53" customWidth="1"/>
    <col min="8725" max="8727" width="6.7109375" style="53" customWidth="1"/>
    <col min="8728" max="8728" width="1.7109375" style="53" customWidth="1"/>
    <col min="8729" max="8731" width="6.7109375" style="53" customWidth="1"/>
    <col min="8732" max="8959" width="11.42578125" style="53"/>
    <col min="8960" max="8960" width="21.28515625" style="53" customWidth="1"/>
    <col min="8961" max="8961" width="8.42578125" style="53" customWidth="1"/>
    <col min="8962" max="8962" width="8.140625" style="53" customWidth="1"/>
    <col min="8963" max="8963" width="7.5703125" style="53" customWidth="1"/>
    <col min="8964" max="8964" width="1.7109375" style="53" customWidth="1"/>
    <col min="8965" max="8967" width="6.7109375" style="53" customWidth="1"/>
    <col min="8968" max="8968" width="1.7109375" style="53" customWidth="1"/>
    <col min="8969" max="8971" width="6.7109375" style="53" customWidth="1"/>
    <col min="8972" max="8972" width="1.7109375" style="53" customWidth="1"/>
    <col min="8973" max="8975" width="6.7109375" style="53" customWidth="1"/>
    <col min="8976" max="8976" width="1.7109375" style="53" customWidth="1"/>
    <col min="8977" max="8979" width="6.7109375" style="53" customWidth="1"/>
    <col min="8980" max="8980" width="1.7109375" style="53" customWidth="1"/>
    <col min="8981" max="8983" width="6.7109375" style="53" customWidth="1"/>
    <col min="8984" max="8984" width="1.7109375" style="53" customWidth="1"/>
    <col min="8985" max="8987" width="6.7109375" style="53" customWidth="1"/>
    <col min="8988" max="9215" width="11.42578125" style="53"/>
    <col min="9216" max="9216" width="21.28515625" style="53" customWidth="1"/>
    <col min="9217" max="9217" width="8.42578125" style="53" customWidth="1"/>
    <col min="9218" max="9218" width="8.140625" style="53" customWidth="1"/>
    <col min="9219" max="9219" width="7.5703125" style="53" customWidth="1"/>
    <col min="9220" max="9220" width="1.7109375" style="53" customWidth="1"/>
    <col min="9221" max="9223" width="6.7109375" style="53" customWidth="1"/>
    <col min="9224" max="9224" width="1.7109375" style="53" customWidth="1"/>
    <col min="9225" max="9227" width="6.7109375" style="53" customWidth="1"/>
    <col min="9228" max="9228" width="1.7109375" style="53" customWidth="1"/>
    <col min="9229" max="9231" width="6.7109375" style="53" customWidth="1"/>
    <col min="9232" max="9232" width="1.7109375" style="53" customWidth="1"/>
    <col min="9233" max="9235" width="6.7109375" style="53" customWidth="1"/>
    <col min="9236" max="9236" width="1.7109375" style="53" customWidth="1"/>
    <col min="9237" max="9239" width="6.7109375" style="53" customWidth="1"/>
    <col min="9240" max="9240" width="1.7109375" style="53" customWidth="1"/>
    <col min="9241" max="9243" width="6.7109375" style="53" customWidth="1"/>
    <col min="9244" max="9471" width="11.42578125" style="53"/>
    <col min="9472" max="9472" width="21.28515625" style="53" customWidth="1"/>
    <col min="9473" max="9473" width="8.42578125" style="53" customWidth="1"/>
    <col min="9474" max="9474" width="8.140625" style="53" customWidth="1"/>
    <col min="9475" max="9475" width="7.5703125" style="53" customWidth="1"/>
    <col min="9476" max="9476" width="1.7109375" style="53" customWidth="1"/>
    <col min="9477" max="9479" width="6.7109375" style="53" customWidth="1"/>
    <col min="9480" max="9480" width="1.7109375" style="53" customWidth="1"/>
    <col min="9481" max="9483" width="6.7109375" style="53" customWidth="1"/>
    <col min="9484" max="9484" width="1.7109375" style="53" customWidth="1"/>
    <col min="9485" max="9487" width="6.7109375" style="53" customWidth="1"/>
    <col min="9488" max="9488" width="1.7109375" style="53" customWidth="1"/>
    <col min="9489" max="9491" width="6.7109375" style="53" customWidth="1"/>
    <col min="9492" max="9492" width="1.7109375" style="53" customWidth="1"/>
    <col min="9493" max="9495" width="6.7109375" style="53" customWidth="1"/>
    <col min="9496" max="9496" width="1.7109375" style="53" customWidth="1"/>
    <col min="9497" max="9499" width="6.7109375" style="53" customWidth="1"/>
    <col min="9500" max="9727" width="11.42578125" style="53"/>
    <col min="9728" max="9728" width="21.28515625" style="53" customWidth="1"/>
    <col min="9729" max="9729" width="8.42578125" style="53" customWidth="1"/>
    <col min="9730" max="9730" width="8.140625" style="53" customWidth="1"/>
    <col min="9731" max="9731" width="7.5703125" style="53" customWidth="1"/>
    <col min="9732" max="9732" width="1.7109375" style="53" customWidth="1"/>
    <col min="9733" max="9735" width="6.7109375" style="53" customWidth="1"/>
    <col min="9736" max="9736" width="1.7109375" style="53" customWidth="1"/>
    <col min="9737" max="9739" width="6.7109375" style="53" customWidth="1"/>
    <col min="9740" max="9740" width="1.7109375" style="53" customWidth="1"/>
    <col min="9741" max="9743" width="6.7109375" style="53" customWidth="1"/>
    <col min="9744" max="9744" width="1.7109375" style="53" customWidth="1"/>
    <col min="9745" max="9747" width="6.7109375" style="53" customWidth="1"/>
    <col min="9748" max="9748" width="1.7109375" style="53" customWidth="1"/>
    <col min="9749" max="9751" width="6.7109375" style="53" customWidth="1"/>
    <col min="9752" max="9752" width="1.7109375" style="53" customWidth="1"/>
    <col min="9753" max="9755" width="6.7109375" style="53" customWidth="1"/>
    <col min="9756" max="9983" width="11.42578125" style="53"/>
    <col min="9984" max="9984" width="21.28515625" style="53" customWidth="1"/>
    <col min="9985" max="9985" width="8.42578125" style="53" customWidth="1"/>
    <col min="9986" max="9986" width="8.140625" style="53" customWidth="1"/>
    <col min="9987" max="9987" width="7.5703125" style="53" customWidth="1"/>
    <col min="9988" max="9988" width="1.7109375" style="53" customWidth="1"/>
    <col min="9989" max="9991" width="6.7109375" style="53" customWidth="1"/>
    <col min="9992" max="9992" width="1.7109375" style="53" customWidth="1"/>
    <col min="9993" max="9995" width="6.7109375" style="53" customWidth="1"/>
    <col min="9996" max="9996" width="1.7109375" style="53" customWidth="1"/>
    <col min="9997" max="9999" width="6.7109375" style="53" customWidth="1"/>
    <col min="10000" max="10000" width="1.7109375" style="53" customWidth="1"/>
    <col min="10001" max="10003" width="6.7109375" style="53" customWidth="1"/>
    <col min="10004" max="10004" width="1.7109375" style="53" customWidth="1"/>
    <col min="10005" max="10007" width="6.7109375" style="53" customWidth="1"/>
    <col min="10008" max="10008" width="1.7109375" style="53" customWidth="1"/>
    <col min="10009" max="10011" width="6.7109375" style="53" customWidth="1"/>
    <col min="10012" max="10239" width="11.42578125" style="53"/>
    <col min="10240" max="10240" width="21.28515625" style="53" customWidth="1"/>
    <col min="10241" max="10241" width="8.42578125" style="53" customWidth="1"/>
    <col min="10242" max="10242" width="8.140625" style="53" customWidth="1"/>
    <col min="10243" max="10243" width="7.5703125" style="53" customWidth="1"/>
    <col min="10244" max="10244" width="1.7109375" style="53" customWidth="1"/>
    <col min="10245" max="10247" width="6.7109375" style="53" customWidth="1"/>
    <col min="10248" max="10248" width="1.7109375" style="53" customWidth="1"/>
    <col min="10249" max="10251" width="6.7109375" style="53" customWidth="1"/>
    <col min="10252" max="10252" width="1.7109375" style="53" customWidth="1"/>
    <col min="10253" max="10255" width="6.7109375" style="53" customWidth="1"/>
    <col min="10256" max="10256" width="1.7109375" style="53" customWidth="1"/>
    <col min="10257" max="10259" width="6.7109375" style="53" customWidth="1"/>
    <col min="10260" max="10260" width="1.7109375" style="53" customWidth="1"/>
    <col min="10261" max="10263" width="6.7109375" style="53" customWidth="1"/>
    <col min="10264" max="10264" width="1.7109375" style="53" customWidth="1"/>
    <col min="10265" max="10267" width="6.7109375" style="53" customWidth="1"/>
    <col min="10268" max="10495" width="11.42578125" style="53"/>
    <col min="10496" max="10496" width="21.28515625" style="53" customWidth="1"/>
    <col min="10497" max="10497" width="8.42578125" style="53" customWidth="1"/>
    <col min="10498" max="10498" width="8.140625" style="53" customWidth="1"/>
    <col min="10499" max="10499" width="7.5703125" style="53" customWidth="1"/>
    <col min="10500" max="10500" width="1.7109375" style="53" customWidth="1"/>
    <col min="10501" max="10503" width="6.7109375" style="53" customWidth="1"/>
    <col min="10504" max="10504" width="1.7109375" style="53" customWidth="1"/>
    <col min="10505" max="10507" width="6.7109375" style="53" customWidth="1"/>
    <col min="10508" max="10508" width="1.7109375" style="53" customWidth="1"/>
    <col min="10509" max="10511" width="6.7109375" style="53" customWidth="1"/>
    <col min="10512" max="10512" width="1.7109375" style="53" customWidth="1"/>
    <col min="10513" max="10515" width="6.7109375" style="53" customWidth="1"/>
    <col min="10516" max="10516" width="1.7109375" style="53" customWidth="1"/>
    <col min="10517" max="10519" width="6.7109375" style="53" customWidth="1"/>
    <col min="10520" max="10520" width="1.7109375" style="53" customWidth="1"/>
    <col min="10521" max="10523" width="6.7109375" style="53" customWidth="1"/>
    <col min="10524" max="10751" width="11.42578125" style="53"/>
    <col min="10752" max="10752" width="21.28515625" style="53" customWidth="1"/>
    <col min="10753" max="10753" width="8.42578125" style="53" customWidth="1"/>
    <col min="10754" max="10754" width="8.140625" style="53" customWidth="1"/>
    <col min="10755" max="10755" width="7.5703125" style="53" customWidth="1"/>
    <col min="10756" max="10756" width="1.7109375" style="53" customWidth="1"/>
    <col min="10757" max="10759" width="6.7109375" style="53" customWidth="1"/>
    <col min="10760" max="10760" width="1.7109375" style="53" customWidth="1"/>
    <col min="10761" max="10763" width="6.7109375" style="53" customWidth="1"/>
    <col min="10764" max="10764" width="1.7109375" style="53" customWidth="1"/>
    <col min="10765" max="10767" width="6.7109375" style="53" customWidth="1"/>
    <col min="10768" max="10768" width="1.7109375" style="53" customWidth="1"/>
    <col min="10769" max="10771" width="6.7109375" style="53" customWidth="1"/>
    <col min="10772" max="10772" width="1.7109375" style="53" customWidth="1"/>
    <col min="10773" max="10775" width="6.7109375" style="53" customWidth="1"/>
    <col min="10776" max="10776" width="1.7109375" style="53" customWidth="1"/>
    <col min="10777" max="10779" width="6.7109375" style="53" customWidth="1"/>
    <col min="10780" max="11007" width="11.42578125" style="53"/>
    <col min="11008" max="11008" width="21.28515625" style="53" customWidth="1"/>
    <col min="11009" max="11009" width="8.42578125" style="53" customWidth="1"/>
    <col min="11010" max="11010" width="8.140625" style="53" customWidth="1"/>
    <col min="11011" max="11011" width="7.5703125" style="53" customWidth="1"/>
    <col min="11012" max="11012" width="1.7109375" style="53" customWidth="1"/>
    <col min="11013" max="11015" width="6.7109375" style="53" customWidth="1"/>
    <col min="11016" max="11016" width="1.7109375" style="53" customWidth="1"/>
    <col min="11017" max="11019" width="6.7109375" style="53" customWidth="1"/>
    <col min="11020" max="11020" width="1.7109375" style="53" customWidth="1"/>
    <col min="11021" max="11023" width="6.7109375" style="53" customWidth="1"/>
    <col min="11024" max="11024" width="1.7109375" style="53" customWidth="1"/>
    <col min="11025" max="11027" width="6.7109375" style="53" customWidth="1"/>
    <col min="11028" max="11028" width="1.7109375" style="53" customWidth="1"/>
    <col min="11029" max="11031" width="6.7109375" style="53" customWidth="1"/>
    <col min="11032" max="11032" width="1.7109375" style="53" customWidth="1"/>
    <col min="11033" max="11035" width="6.7109375" style="53" customWidth="1"/>
    <col min="11036" max="11263" width="11.42578125" style="53"/>
    <col min="11264" max="11264" width="21.28515625" style="53" customWidth="1"/>
    <col min="11265" max="11265" width="8.42578125" style="53" customWidth="1"/>
    <col min="11266" max="11266" width="8.140625" style="53" customWidth="1"/>
    <col min="11267" max="11267" width="7.5703125" style="53" customWidth="1"/>
    <col min="11268" max="11268" width="1.7109375" style="53" customWidth="1"/>
    <col min="11269" max="11271" width="6.7109375" style="53" customWidth="1"/>
    <col min="11272" max="11272" width="1.7109375" style="53" customWidth="1"/>
    <col min="11273" max="11275" width="6.7109375" style="53" customWidth="1"/>
    <col min="11276" max="11276" width="1.7109375" style="53" customWidth="1"/>
    <col min="11277" max="11279" width="6.7109375" style="53" customWidth="1"/>
    <col min="11280" max="11280" width="1.7109375" style="53" customWidth="1"/>
    <col min="11281" max="11283" width="6.7109375" style="53" customWidth="1"/>
    <col min="11284" max="11284" width="1.7109375" style="53" customWidth="1"/>
    <col min="11285" max="11287" width="6.7109375" style="53" customWidth="1"/>
    <col min="11288" max="11288" width="1.7109375" style="53" customWidth="1"/>
    <col min="11289" max="11291" width="6.7109375" style="53" customWidth="1"/>
    <col min="11292" max="11519" width="11.42578125" style="53"/>
    <col min="11520" max="11520" width="21.28515625" style="53" customWidth="1"/>
    <col min="11521" max="11521" width="8.42578125" style="53" customWidth="1"/>
    <col min="11522" max="11522" width="8.140625" style="53" customWidth="1"/>
    <col min="11523" max="11523" width="7.5703125" style="53" customWidth="1"/>
    <col min="11524" max="11524" width="1.7109375" style="53" customWidth="1"/>
    <col min="11525" max="11527" width="6.7109375" style="53" customWidth="1"/>
    <col min="11528" max="11528" width="1.7109375" style="53" customWidth="1"/>
    <col min="11529" max="11531" width="6.7109375" style="53" customWidth="1"/>
    <col min="11532" max="11532" width="1.7109375" style="53" customWidth="1"/>
    <col min="11533" max="11535" width="6.7109375" style="53" customWidth="1"/>
    <col min="11536" max="11536" width="1.7109375" style="53" customWidth="1"/>
    <col min="11537" max="11539" width="6.7109375" style="53" customWidth="1"/>
    <col min="11540" max="11540" width="1.7109375" style="53" customWidth="1"/>
    <col min="11541" max="11543" width="6.7109375" style="53" customWidth="1"/>
    <col min="11544" max="11544" width="1.7109375" style="53" customWidth="1"/>
    <col min="11545" max="11547" width="6.7109375" style="53" customWidth="1"/>
    <col min="11548" max="11775" width="11.42578125" style="53"/>
    <col min="11776" max="11776" width="21.28515625" style="53" customWidth="1"/>
    <col min="11777" max="11777" width="8.42578125" style="53" customWidth="1"/>
    <col min="11778" max="11778" width="8.140625" style="53" customWidth="1"/>
    <col min="11779" max="11779" width="7.5703125" style="53" customWidth="1"/>
    <col min="11780" max="11780" width="1.7109375" style="53" customWidth="1"/>
    <col min="11781" max="11783" width="6.7109375" style="53" customWidth="1"/>
    <col min="11784" max="11784" width="1.7109375" style="53" customWidth="1"/>
    <col min="11785" max="11787" width="6.7109375" style="53" customWidth="1"/>
    <col min="11788" max="11788" width="1.7109375" style="53" customWidth="1"/>
    <col min="11789" max="11791" width="6.7109375" style="53" customWidth="1"/>
    <col min="11792" max="11792" width="1.7109375" style="53" customWidth="1"/>
    <col min="11793" max="11795" width="6.7109375" style="53" customWidth="1"/>
    <col min="11796" max="11796" width="1.7109375" style="53" customWidth="1"/>
    <col min="11797" max="11799" width="6.7109375" style="53" customWidth="1"/>
    <col min="11800" max="11800" width="1.7109375" style="53" customWidth="1"/>
    <col min="11801" max="11803" width="6.7109375" style="53" customWidth="1"/>
    <col min="11804" max="12031" width="11.42578125" style="53"/>
    <col min="12032" max="12032" width="21.28515625" style="53" customWidth="1"/>
    <col min="12033" max="12033" width="8.42578125" style="53" customWidth="1"/>
    <col min="12034" max="12034" width="8.140625" style="53" customWidth="1"/>
    <col min="12035" max="12035" width="7.5703125" style="53" customWidth="1"/>
    <col min="12036" max="12036" width="1.7109375" style="53" customWidth="1"/>
    <col min="12037" max="12039" width="6.7109375" style="53" customWidth="1"/>
    <col min="12040" max="12040" width="1.7109375" style="53" customWidth="1"/>
    <col min="12041" max="12043" width="6.7109375" style="53" customWidth="1"/>
    <col min="12044" max="12044" width="1.7109375" style="53" customWidth="1"/>
    <col min="12045" max="12047" width="6.7109375" style="53" customWidth="1"/>
    <col min="12048" max="12048" width="1.7109375" style="53" customWidth="1"/>
    <col min="12049" max="12051" width="6.7109375" style="53" customWidth="1"/>
    <col min="12052" max="12052" width="1.7109375" style="53" customWidth="1"/>
    <col min="12053" max="12055" width="6.7109375" style="53" customWidth="1"/>
    <col min="12056" max="12056" width="1.7109375" style="53" customWidth="1"/>
    <col min="12057" max="12059" width="6.7109375" style="53" customWidth="1"/>
    <col min="12060" max="12287" width="11.42578125" style="53"/>
    <col min="12288" max="12288" width="21.28515625" style="53" customWidth="1"/>
    <col min="12289" max="12289" width="8.42578125" style="53" customWidth="1"/>
    <col min="12290" max="12290" width="8.140625" style="53" customWidth="1"/>
    <col min="12291" max="12291" width="7.5703125" style="53" customWidth="1"/>
    <col min="12292" max="12292" width="1.7109375" style="53" customWidth="1"/>
    <col min="12293" max="12295" width="6.7109375" style="53" customWidth="1"/>
    <col min="12296" max="12296" width="1.7109375" style="53" customWidth="1"/>
    <col min="12297" max="12299" width="6.7109375" style="53" customWidth="1"/>
    <col min="12300" max="12300" width="1.7109375" style="53" customWidth="1"/>
    <col min="12301" max="12303" width="6.7109375" style="53" customWidth="1"/>
    <col min="12304" max="12304" width="1.7109375" style="53" customWidth="1"/>
    <col min="12305" max="12307" width="6.7109375" style="53" customWidth="1"/>
    <col min="12308" max="12308" width="1.7109375" style="53" customWidth="1"/>
    <col min="12309" max="12311" width="6.7109375" style="53" customWidth="1"/>
    <col min="12312" max="12312" width="1.7109375" style="53" customWidth="1"/>
    <col min="12313" max="12315" width="6.7109375" style="53" customWidth="1"/>
    <col min="12316" max="12543" width="11.42578125" style="53"/>
    <col min="12544" max="12544" width="21.28515625" style="53" customWidth="1"/>
    <col min="12545" max="12545" width="8.42578125" style="53" customWidth="1"/>
    <col min="12546" max="12546" width="8.140625" style="53" customWidth="1"/>
    <col min="12547" max="12547" width="7.5703125" style="53" customWidth="1"/>
    <col min="12548" max="12548" width="1.7109375" style="53" customWidth="1"/>
    <col min="12549" max="12551" width="6.7109375" style="53" customWidth="1"/>
    <col min="12552" max="12552" width="1.7109375" style="53" customWidth="1"/>
    <col min="12553" max="12555" width="6.7109375" style="53" customWidth="1"/>
    <col min="12556" max="12556" width="1.7109375" style="53" customWidth="1"/>
    <col min="12557" max="12559" width="6.7109375" style="53" customWidth="1"/>
    <col min="12560" max="12560" width="1.7109375" style="53" customWidth="1"/>
    <col min="12561" max="12563" width="6.7109375" style="53" customWidth="1"/>
    <col min="12564" max="12564" width="1.7109375" style="53" customWidth="1"/>
    <col min="12565" max="12567" width="6.7109375" style="53" customWidth="1"/>
    <col min="12568" max="12568" width="1.7109375" style="53" customWidth="1"/>
    <col min="12569" max="12571" width="6.7109375" style="53" customWidth="1"/>
    <col min="12572" max="12799" width="11.42578125" style="53"/>
    <col min="12800" max="12800" width="21.28515625" style="53" customWidth="1"/>
    <col min="12801" max="12801" width="8.42578125" style="53" customWidth="1"/>
    <col min="12802" max="12802" width="8.140625" style="53" customWidth="1"/>
    <col min="12803" max="12803" width="7.5703125" style="53" customWidth="1"/>
    <col min="12804" max="12804" width="1.7109375" style="53" customWidth="1"/>
    <col min="12805" max="12807" width="6.7109375" style="53" customWidth="1"/>
    <col min="12808" max="12808" width="1.7109375" style="53" customWidth="1"/>
    <col min="12809" max="12811" width="6.7109375" style="53" customWidth="1"/>
    <col min="12812" max="12812" width="1.7109375" style="53" customWidth="1"/>
    <col min="12813" max="12815" width="6.7109375" style="53" customWidth="1"/>
    <col min="12816" max="12816" width="1.7109375" style="53" customWidth="1"/>
    <col min="12817" max="12819" width="6.7109375" style="53" customWidth="1"/>
    <col min="12820" max="12820" width="1.7109375" style="53" customWidth="1"/>
    <col min="12821" max="12823" width="6.7109375" style="53" customWidth="1"/>
    <col min="12824" max="12824" width="1.7109375" style="53" customWidth="1"/>
    <col min="12825" max="12827" width="6.7109375" style="53" customWidth="1"/>
    <col min="12828" max="13055" width="11.42578125" style="53"/>
    <col min="13056" max="13056" width="21.28515625" style="53" customWidth="1"/>
    <col min="13057" max="13057" width="8.42578125" style="53" customWidth="1"/>
    <col min="13058" max="13058" width="8.140625" style="53" customWidth="1"/>
    <col min="13059" max="13059" width="7.5703125" style="53" customWidth="1"/>
    <col min="13060" max="13060" width="1.7109375" style="53" customWidth="1"/>
    <col min="13061" max="13063" width="6.7109375" style="53" customWidth="1"/>
    <col min="13064" max="13064" width="1.7109375" style="53" customWidth="1"/>
    <col min="13065" max="13067" width="6.7109375" style="53" customWidth="1"/>
    <col min="13068" max="13068" width="1.7109375" style="53" customWidth="1"/>
    <col min="13069" max="13071" width="6.7109375" style="53" customWidth="1"/>
    <col min="13072" max="13072" width="1.7109375" style="53" customWidth="1"/>
    <col min="13073" max="13075" width="6.7109375" style="53" customWidth="1"/>
    <col min="13076" max="13076" width="1.7109375" style="53" customWidth="1"/>
    <col min="13077" max="13079" width="6.7109375" style="53" customWidth="1"/>
    <col min="13080" max="13080" width="1.7109375" style="53" customWidth="1"/>
    <col min="13081" max="13083" width="6.7109375" style="53" customWidth="1"/>
    <col min="13084" max="13311" width="11.42578125" style="53"/>
    <col min="13312" max="13312" width="21.28515625" style="53" customWidth="1"/>
    <col min="13313" max="13313" width="8.42578125" style="53" customWidth="1"/>
    <col min="13314" max="13314" width="8.140625" style="53" customWidth="1"/>
    <col min="13315" max="13315" width="7.5703125" style="53" customWidth="1"/>
    <col min="13316" max="13316" width="1.7109375" style="53" customWidth="1"/>
    <col min="13317" max="13319" width="6.7109375" style="53" customWidth="1"/>
    <col min="13320" max="13320" width="1.7109375" style="53" customWidth="1"/>
    <col min="13321" max="13323" width="6.7109375" style="53" customWidth="1"/>
    <col min="13324" max="13324" width="1.7109375" style="53" customWidth="1"/>
    <col min="13325" max="13327" width="6.7109375" style="53" customWidth="1"/>
    <col min="13328" max="13328" width="1.7109375" style="53" customWidth="1"/>
    <col min="13329" max="13331" width="6.7109375" style="53" customWidth="1"/>
    <col min="13332" max="13332" width="1.7109375" style="53" customWidth="1"/>
    <col min="13333" max="13335" width="6.7109375" style="53" customWidth="1"/>
    <col min="13336" max="13336" width="1.7109375" style="53" customWidth="1"/>
    <col min="13337" max="13339" width="6.7109375" style="53" customWidth="1"/>
    <col min="13340" max="13567" width="11.42578125" style="53"/>
    <col min="13568" max="13568" width="21.28515625" style="53" customWidth="1"/>
    <col min="13569" max="13569" width="8.42578125" style="53" customWidth="1"/>
    <col min="13570" max="13570" width="8.140625" style="53" customWidth="1"/>
    <col min="13571" max="13571" width="7.5703125" style="53" customWidth="1"/>
    <col min="13572" max="13572" width="1.7109375" style="53" customWidth="1"/>
    <col min="13573" max="13575" width="6.7109375" style="53" customWidth="1"/>
    <col min="13576" max="13576" width="1.7109375" style="53" customWidth="1"/>
    <col min="13577" max="13579" width="6.7109375" style="53" customWidth="1"/>
    <col min="13580" max="13580" width="1.7109375" style="53" customWidth="1"/>
    <col min="13581" max="13583" width="6.7109375" style="53" customWidth="1"/>
    <col min="13584" max="13584" width="1.7109375" style="53" customWidth="1"/>
    <col min="13585" max="13587" width="6.7109375" style="53" customWidth="1"/>
    <col min="13588" max="13588" width="1.7109375" style="53" customWidth="1"/>
    <col min="13589" max="13591" width="6.7109375" style="53" customWidth="1"/>
    <col min="13592" max="13592" width="1.7109375" style="53" customWidth="1"/>
    <col min="13593" max="13595" width="6.7109375" style="53" customWidth="1"/>
    <col min="13596" max="13823" width="11.42578125" style="53"/>
    <col min="13824" max="13824" width="21.28515625" style="53" customWidth="1"/>
    <col min="13825" max="13825" width="8.42578125" style="53" customWidth="1"/>
    <col min="13826" max="13826" width="8.140625" style="53" customWidth="1"/>
    <col min="13827" max="13827" width="7.5703125" style="53" customWidth="1"/>
    <col min="13828" max="13828" width="1.7109375" style="53" customWidth="1"/>
    <col min="13829" max="13831" width="6.7109375" style="53" customWidth="1"/>
    <col min="13832" max="13832" width="1.7109375" style="53" customWidth="1"/>
    <col min="13833" max="13835" width="6.7109375" style="53" customWidth="1"/>
    <col min="13836" max="13836" width="1.7109375" style="53" customWidth="1"/>
    <col min="13837" max="13839" width="6.7109375" style="53" customWidth="1"/>
    <col min="13840" max="13840" width="1.7109375" style="53" customWidth="1"/>
    <col min="13841" max="13843" width="6.7109375" style="53" customWidth="1"/>
    <col min="13844" max="13844" width="1.7109375" style="53" customWidth="1"/>
    <col min="13845" max="13847" width="6.7109375" style="53" customWidth="1"/>
    <col min="13848" max="13848" width="1.7109375" style="53" customWidth="1"/>
    <col min="13849" max="13851" width="6.7109375" style="53" customWidth="1"/>
    <col min="13852" max="14079" width="11.42578125" style="53"/>
    <col min="14080" max="14080" width="21.28515625" style="53" customWidth="1"/>
    <col min="14081" max="14081" width="8.42578125" style="53" customWidth="1"/>
    <col min="14082" max="14082" width="8.140625" style="53" customWidth="1"/>
    <col min="14083" max="14083" width="7.5703125" style="53" customWidth="1"/>
    <col min="14084" max="14084" width="1.7109375" style="53" customWidth="1"/>
    <col min="14085" max="14087" width="6.7109375" style="53" customWidth="1"/>
    <col min="14088" max="14088" width="1.7109375" style="53" customWidth="1"/>
    <col min="14089" max="14091" width="6.7109375" style="53" customWidth="1"/>
    <col min="14092" max="14092" width="1.7109375" style="53" customWidth="1"/>
    <col min="14093" max="14095" width="6.7109375" style="53" customWidth="1"/>
    <col min="14096" max="14096" width="1.7109375" style="53" customWidth="1"/>
    <col min="14097" max="14099" width="6.7109375" style="53" customWidth="1"/>
    <col min="14100" max="14100" width="1.7109375" style="53" customWidth="1"/>
    <col min="14101" max="14103" width="6.7109375" style="53" customWidth="1"/>
    <col min="14104" max="14104" width="1.7109375" style="53" customWidth="1"/>
    <col min="14105" max="14107" width="6.7109375" style="53" customWidth="1"/>
    <col min="14108" max="14335" width="11.42578125" style="53"/>
    <col min="14336" max="14336" width="21.28515625" style="53" customWidth="1"/>
    <col min="14337" max="14337" width="8.42578125" style="53" customWidth="1"/>
    <col min="14338" max="14338" width="8.140625" style="53" customWidth="1"/>
    <col min="14339" max="14339" width="7.5703125" style="53" customWidth="1"/>
    <col min="14340" max="14340" width="1.7109375" style="53" customWidth="1"/>
    <col min="14341" max="14343" width="6.7109375" style="53" customWidth="1"/>
    <col min="14344" max="14344" width="1.7109375" style="53" customWidth="1"/>
    <col min="14345" max="14347" width="6.7109375" style="53" customWidth="1"/>
    <col min="14348" max="14348" width="1.7109375" style="53" customWidth="1"/>
    <col min="14349" max="14351" width="6.7109375" style="53" customWidth="1"/>
    <col min="14352" max="14352" width="1.7109375" style="53" customWidth="1"/>
    <col min="14353" max="14355" width="6.7109375" style="53" customWidth="1"/>
    <col min="14356" max="14356" width="1.7109375" style="53" customWidth="1"/>
    <col min="14357" max="14359" width="6.7109375" style="53" customWidth="1"/>
    <col min="14360" max="14360" width="1.7109375" style="53" customWidth="1"/>
    <col min="14361" max="14363" width="6.7109375" style="53" customWidth="1"/>
    <col min="14364" max="14591" width="11.42578125" style="53"/>
    <col min="14592" max="14592" width="21.28515625" style="53" customWidth="1"/>
    <col min="14593" max="14593" width="8.42578125" style="53" customWidth="1"/>
    <col min="14594" max="14594" width="8.140625" style="53" customWidth="1"/>
    <col min="14595" max="14595" width="7.5703125" style="53" customWidth="1"/>
    <col min="14596" max="14596" width="1.7109375" style="53" customWidth="1"/>
    <col min="14597" max="14599" width="6.7109375" style="53" customWidth="1"/>
    <col min="14600" max="14600" width="1.7109375" style="53" customWidth="1"/>
    <col min="14601" max="14603" width="6.7109375" style="53" customWidth="1"/>
    <col min="14604" max="14604" width="1.7109375" style="53" customWidth="1"/>
    <col min="14605" max="14607" width="6.7109375" style="53" customWidth="1"/>
    <col min="14608" max="14608" width="1.7109375" style="53" customWidth="1"/>
    <col min="14609" max="14611" width="6.7109375" style="53" customWidth="1"/>
    <col min="14612" max="14612" width="1.7109375" style="53" customWidth="1"/>
    <col min="14613" max="14615" width="6.7109375" style="53" customWidth="1"/>
    <col min="14616" max="14616" width="1.7109375" style="53" customWidth="1"/>
    <col min="14617" max="14619" width="6.7109375" style="53" customWidth="1"/>
    <col min="14620" max="14847" width="11.42578125" style="53"/>
    <col min="14848" max="14848" width="21.28515625" style="53" customWidth="1"/>
    <col min="14849" max="14849" width="8.42578125" style="53" customWidth="1"/>
    <col min="14850" max="14850" width="8.140625" style="53" customWidth="1"/>
    <col min="14851" max="14851" width="7.5703125" style="53" customWidth="1"/>
    <col min="14852" max="14852" width="1.7109375" style="53" customWidth="1"/>
    <col min="14853" max="14855" width="6.7109375" style="53" customWidth="1"/>
    <col min="14856" max="14856" width="1.7109375" style="53" customWidth="1"/>
    <col min="14857" max="14859" width="6.7109375" style="53" customWidth="1"/>
    <col min="14860" max="14860" width="1.7109375" style="53" customWidth="1"/>
    <col min="14861" max="14863" width="6.7109375" style="53" customWidth="1"/>
    <col min="14864" max="14864" width="1.7109375" style="53" customWidth="1"/>
    <col min="14865" max="14867" width="6.7109375" style="53" customWidth="1"/>
    <col min="14868" max="14868" width="1.7109375" style="53" customWidth="1"/>
    <col min="14869" max="14871" width="6.7109375" style="53" customWidth="1"/>
    <col min="14872" max="14872" width="1.7109375" style="53" customWidth="1"/>
    <col min="14873" max="14875" width="6.7109375" style="53" customWidth="1"/>
    <col min="14876" max="15103" width="11.42578125" style="53"/>
    <col min="15104" max="15104" width="21.28515625" style="53" customWidth="1"/>
    <col min="15105" max="15105" width="8.42578125" style="53" customWidth="1"/>
    <col min="15106" max="15106" width="8.140625" style="53" customWidth="1"/>
    <col min="15107" max="15107" width="7.5703125" style="53" customWidth="1"/>
    <col min="15108" max="15108" width="1.7109375" style="53" customWidth="1"/>
    <col min="15109" max="15111" width="6.7109375" style="53" customWidth="1"/>
    <col min="15112" max="15112" width="1.7109375" style="53" customWidth="1"/>
    <col min="15113" max="15115" width="6.7109375" style="53" customWidth="1"/>
    <col min="15116" max="15116" width="1.7109375" style="53" customWidth="1"/>
    <col min="15117" max="15119" width="6.7109375" style="53" customWidth="1"/>
    <col min="15120" max="15120" width="1.7109375" style="53" customWidth="1"/>
    <col min="15121" max="15123" width="6.7109375" style="53" customWidth="1"/>
    <col min="15124" max="15124" width="1.7109375" style="53" customWidth="1"/>
    <col min="15125" max="15127" width="6.7109375" style="53" customWidth="1"/>
    <col min="15128" max="15128" width="1.7109375" style="53" customWidth="1"/>
    <col min="15129" max="15131" width="6.7109375" style="53" customWidth="1"/>
    <col min="15132" max="15359" width="11.42578125" style="53"/>
    <col min="15360" max="15360" width="21.28515625" style="53" customWidth="1"/>
    <col min="15361" max="15361" width="8.42578125" style="53" customWidth="1"/>
    <col min="15362" max="15362" width="8.140625" style="53" customWidth="1"/>
    <col min="15363" max="15363" width="7.5703125" style="53" customWidth="1"/>
    <col min="15364" max="15364" width="1.7109375" style="53" customWidth="1"/>
    <col min="15365" max="15367" width="6.7109375" style="53" customWidth="1"/>
    <col min="15368" max="15368" width="1.7109375" style="53" customWidth="1"/>
    <col min="15369" max="15371" width="6.7109375" style="53" customWidth="1"/>
    <col min="15372" max="15372" width="1.7109375" style="53" customWidth="1"/>
    <col min="15373" max="15375" width="6.7109375" style="53" customWidth="1"/>
    <col min="15376" max="15376" width="1.7109375" style="53" customWidth="1"/>
    <col min="15377" max="15379" width="6.7109375" style="53" customWidth="1"/>
    <col min="15380" max="15380" width="1.7109375" style="53" customWidth="1"/>
    <col min="15381" max="15383" width="6.7109375" style="53" customWidth="1"/>
    <col min="15384" max="15384" width="1.7109375" style="53" customWidth="1"/>
    <col min="15385" max="15387" width="6.7109375" style="53" customWidth="1"/>
    <col min="15388" max="15615" width="11.42578125" style="53"/>
    <col min="15616" max="15616" width="21.28515625" style="53" customWidth="1"/>
    <col min="15617" max="15617" width="8.42578125" style="53" customWidth="1"/>
    <col min="15618" max="15618" width="8.140625" style="53" customWidth="1"/>
    <col min="15619" max="15619" width="7.5703125" style="53" customWidth="1"/>
    <col min="15620" max="15620" width="1.7109375" style="53" customWidth="1"/>
    <col min="15621" max="15623" width="6.7109375" style="53" customWidth="1"/>
    <col min="15624" max="15624" width="1.7109375" style="53" customWidth="1"/>
    <col min="15625" max="15627" width="6.7109375" style="53" customWidth="1"/>
    <col min="15628" max="15628" width="1.7109375" style="53" customWidth="1"/>
    <col min="15629" max="15631" width="6.7109375" style="53" customWidth="1"/>
    <col min="15632" max="15632" width="1.7109375" style="53" customWidth="1"/>
    <col min="15633" max="15635" width="6.7109375" style="53" customWidth="1"/>
    <col min="15636" max="15636" width="1.7109375" style="53" customWidth="1"/>
    <col min="15637" max="15639" width="6.7109375" style="53" customWidth="1"/>
    <col min="15640" max="15640" width="1.7109375" style="53" customWidth="1"/>
    <col min="15641" max="15643" width="6.7109375" style="53" customWidth="1"/>
    <col min="15644" max="15871" width="11.42578125" style="53"/>
    <col min="15872" max="15872" width="21.28515625" style="53" customWidth="1"/>
    <col min="15873" max="15873" width="8.42578125" style="53" customWidth="1"/>
    <col min="15874" max="15874" width="8.140625" style="53" customWidth="1"/>
    <col min="15875" max="15875" width="7.5703125" style="53" customWidth="1"/>
    <col min="15876" max="15876" width="1.7109375" style="53" customWidth="1"/>
    <col min="15877" max="15879" width="6.7109375" style="53" customWidth="1"/>
    <col min="15880" max="15880" width="1.7109375" style="53" customWidth="1"/>
    <col min="15881" max="15883" width="6.7109375" style="53" customWidth="1"/>
    <col min="15884" max="15884" width="1.7109375" style="53" customWidth="1"/>
    <col min="15885" max="15887" width="6.7109375" style="53" customWidth="1"/>
    <col min="15888" max="15888" width="1.7109375" style="53" customWidth="1"/>
    <col min="15889" max="15891" width="6.7109375" style="53" customWidth="1"/>
    <col min="15892" max="15892" width="1.7109375" style="53" customWidth="1"/>
    <col min="15893" max="15895" width="6.7109375" style="53" customWidth="1"/>
    <col min="15896" max="15896" width="1.7109375" style="53" customWidth="1"/>
    <col min="15897" max="15899" width="6.7109375" style="53" customWidth="1"/>
    <col min="15900" max="16127" width="11.42578125" style="53"/>
    <col min="16128" max="16128" width="21.28515625" style="53" customWidth="1"/>
    <col min="16129" max="16129" width="8.42578125" style="53" customWidth="1"/>
    <col min="16130" max="16130" width="8.140625" style="53" customWidth="1"/>
    <col min="16131" max="16131" width="7.5703125" style="53" customWidth="1"/>
    <col min="16132" max="16132" width="1.7109375" style="53" customWidth="1"/>
    <col min="16133" max="16135" width="6.7109375" style="53" customWidth="1"/>
    <col min="16136" max="16136" width="1.7109375" style="53" customWidth="1"/>
    <col min="16137" max="16139" width="6.7109375" style="53" customWidth="1"/>
    <col min="16140" max="16140" width="1.7109375" style="53" customWidth="1"/>
    <col min="16141" max="16143" width="6.7109375" style="53" customWidth="1"/>
    <col min="16144" max="16144" width="1.7109375" style="53" customWidth="1"/>
    <col min="16145" max="16147" width="6.7109375" style="53" customWidth="1"/>
    <col min="16148" max="16148" width="1.7109375" style="53" customWidth="1"/>
    <col min="16149" max="16151" width="6.7109375" style="53" customWidth="1"/>
    <col min="16152" max="16152" width="1.7109375" style="53" customWidth="1"/>
    <col min="16153" max="16155" width="6.7109375" style="53" customWidth="1"/>
    <col min="16156" max="16384" width="11.42578125" style="53"/>
  </cols>
  <sheetData>
    <row r="1" spans="1:32" s="81" customFormat="1" ht="15" customHeight="1" x14ac:dyDescent="0.25">
      <c r="A1" s="261" t="s">
        <v>241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53"/>
      <c r="AD1" s="53"/>
      <c r="AE1" s="30"/>
    </row>
    <row r="2" spans="1:32" s="81" customFormat="1" ht="15" customHeight="1" x14ac:dyDescent="0.25">
      <c r="A2" s="260" t="s">
        <v>251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  <c r="AE2" s="76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  <c r="AE3" s="76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77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77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59"/>
      <c r="B8" s="202"/>
      <c r="C8" s="202"/>
      <c r="D8" s="202"/>
      <c r="E8" s="50"/>
      <c r="F8" s="202"/>
      <c r="G8" s="202"/>
      <c r="H8" s="202"/>
      <c r="I8" s="50"/>
      <c r="J8" s="202"/>
      <c r="K8" s="202"/>
      <c r="L8" s="202"/>
      <c r="M8" s="50"/>
      <c r="N8" s="202"/>
      <c r="O8" s="202"/>
      <c r="P8" s="202"/>
      <c r="Q8" s="50"/>
      <c r="R8" s="202"/>
      <c r="S8" s="202"/>
      <c r="T8" s="202"/>
      <c r="U8" s="50"/>
      <c r="V8" s="202"/>
      <c r="W8" s="202"/>
      <c r="X8" s="202"/>
      <c r="Y8" s="50"/>
      <c r="Z8" s="202"/>
      <c r="AA8" s="202"/>
      <c r="AB8" s="202"/>
    </row>
    <row r="9" spans="1:32" ht="15" customHeight="1" x14ac:dyDescent="0.25">
      <c r="A9" s="60" t="s">
        <v>8</v>
      </c>
      <c r="B9" s="120">
        <f>+B15+B21</f>
        <v>15253</v>
      </c>
      <c r="C9" s="120">
        <f t="shared" ref="B9:D12" si="0">+C15+C21</f>
        <v>4942</v>
      </c>
      <c r="D9" s="120">
        <f t="shared" si="0"/>
        <v>10311</v>
      </c>
      <c r="E9" s="120"/>
      <c r="F9" s="120">
        <f t="shared" ref="F9:H12" si="1">+F15+F21</f>
        <v>0</v>
      </c>
      <c r="G9" s="120">
        <f t="shared" si="1"/>
        <v>0</v>
      </c>
      <c r="H9" s="120">
        <f t="shared" si="1"/>
        <v>0</v>
      </c>
      <c r="I9" s="120"/>
      <c r="J9" s="120">
        <f t="shared" ref="J9:L12" si="2">+J15+J21</f>
        <v>0</v>
      </c>
      <c r="K9" s="120">
        <f t="shared" si="2"/>
        <v>0</v>
      </c>
      <c r="L9" s="120">
        <f t="shared" si="2"/>
        <v>0</v>
      </c>
      <c r="M9" s="120"/>
      <c r="N9" s="120">
        <f t="shared" ref="N9:P12" si="3">+N15+N21</f>
        <v>0</v>
      </c>
      <c r="O9" s="120">
        <f t="shared" si="3"/>
        <v>0</v>
      </c>
      <c r="P9" s="120">
        <f t="shared" si="3"/>
        <v>0</v>
      </c>
      <c r="Q9" s="120"/>
      <c r="R9" s="120">
        <f t="shared" ref="R9:T12" si="4">+R15+R21</f>
        <v>6673</v>
      </c>
      <c r="S9" s="120">
        <f t="shared" si="4"/>
        <v>2178</v>
      </c>
      <c r="T9" s="120">
        <f t="shared" si="4"/>
        <v>4495</v>
      </c>
      <c r="U9" s="120"/>
      <c r="V9" s="120">
        <f t="shared" ref="V9:X12" si="5">+V15+V21</f>
        <v>4614</v>
      </c>
      <c r="W9" s="120">
        <f t="shared" si="5"/>
        <v>1484</v>
      </c>
      <c r="X9" s="120">
        <f t="shared" si="5"/>
        <v>3130</v>
      </c>
      <c r="Y9" s="120"/>
      <c r="Z9" s="120">
        <f t="shared" ref="Z9:AB11" si="6">+Z15+Z21</f>
        <v>3966</v>
      </c>
      <c r="AA9" s="120">
        <f t="shared" si="6"/>
        <v>1280</v>
      </c>
      <c r="AB9" s="120">
        <f t="shared" si="6"/>
        <v>2686</v>
      </c>
    </row>
    <row r="10" spans="1:32" ht="15" customHeight="1" x14ac:dyDescent="0.25">
      <c r="A10" s="68" t="s">
        <v>41</v>
      </c>
      <c r="B10" s="121">
        <f t="shared" si="0"/>
        <v>14763</v>
      </c>
      <c r="C10" s="121">
        <f t="shared" si="0"/>
        <v>4677</v>
      </c>
      <c r="D10" s="121">
        <f t="shared" si="0"/>
        <v>10086</v>
      </c>
      <c r="E10" s="121"/>
      <c r="F10" s="121">
        <f t="shared" si="1"/>
        <v>0</v>
      </c>
      <c r="G10" s="121">
        <f t="shared" si="1"/>
        <v>0</v>
      </c>
      <c r="H10" s="121">
        <f t="shared" si="1"/>
        <v>0</v>
      </c>
      <c r="I10" s="121"/>
      <c r="J10" s="121">
        <f t="shared" si="2"/>
        <v>0</v>
      </c>
      <c r="K10" s="121">
        <f t="shared" si="2"/>
        <v>0</v>
      </c>
      <c r="L10" s="121">
        <f t="shared" si="2"/>
        <v>0</v>
      </c>
      <c r="M10" s="121"/>
      <c r="N10" s="121">
        <f t="shared" si="3"/>
        <v>0</v>
      </c>
      <c r="O10" s="121">
        <f t="shared" si="3"/>
        <v>0</v>
      </c>
      <c r="P10" s="121">
        <f t="shared" si="3"/>
        <v>0</v>
      </c>
      <c r="Q10" s="121"/>
      <c r="R10" s="121">
        <f t="shared" si="4"/>
        <v>6498</v>
      </c>
      <c r="S10" s="121">
        <f t="shared" si="4"/>
        <v>2072</v>
      </c>
      <c r="T10" s="121">
        <f t="shared" si="4"/>
        <v>4426</v>
      </c>
      <c r="U10" s="121"/>
      <c r="V10" s="121">
        <f t="shared" si="5"/>
        <v>4466</v>
      </c>
      <c r="W10" s="121">
        <f t="shared" si="5"/>
        <v>1408</v>
      </c>
      <c r="X10" s="121">
        <f t="shared" si="5"/>
        <v>3058</v>
      </c>
      <c r="Y10" s="121"/>
      <c r="Z10" s="121">
        <f t="shared" si="6"/>
        <v>3799</v>
      </c>
      <c r="AA10" s="121">
        <f t="shared" si="6"/>
        <v>1197</v>
      </c>
      <c r="AB10" s="121">
        <f t="shared" si="6"/>
        <v>2602</v>
      </c>
    </row>
    <row r="11" spans="1:32" ht="15" customHeight="1" x14ac:dyDescent="0.25">
      <c r="A11" s="68" t="s">
        <v>42</v>
      </c>
      <c r="B11" s="37">
        <f t="shared" si="0"/>
        <v>0</v>
      </c>
      <c r="C11" s="37">
        <f t="shared" si="0"/>
        <v>0</v>
      </c>
      <c r="D11" s="37">
        <f t="shared" si="0"/>
        <v>0</v>
      </c>
      <c r="E11" s="37"/>
      <c r="F11" s="37">
        <f t="shared" si="1"/>
        <v>0</v>
      </c>
      <c r="G11" s="37">
        <f t="shared" si="1"/>
        <v>0</v>
      </c>
      <c r="H11" s="37">
        <f t="shared" si="1"/>
        <v>0</v>
      </c>
      <c r="I11" s="37"/>
      <c r="J11" s="37">
        <f t="shared" si="2"/>
        <v>0</v>
      </c>
      <c r="K11" s="37">
        <f t="shared" si="2"/>
        <v>0</v>
      </c>
      <c r="L11" s="37">
        <f t="shared" si="2"/>
        <v>0</v>
      </c>
      <c r="M11" s="37"/>
      <c r="N11" s="37">
        <f t="shared" si="3"/>
        <v>0</v>
      </c>
      <c r="O11" s="37">
        <f t="shared" si="3"/>
        <v>0</v>
      </c>
      <c r="P11" s="37">
        <f t="shared" si="3"/>
        <v>0</v>
      </c>
      <c r="Q11" s="37"/>
      <c r="R11" s="37">
        <f t="shared" si="4"/>
        <v>0</v>
      </c>
      <c r="S11" s="37">
        <f t="shared" si="4"/>
        <v>0</v>
      </c>
      <c r="T11" s="37">
        <f t="shared" si="4"/>
        <v>0</v>
      </c>
      <c r="U11" s="37"/>
      <c r="V11" s="37">
        <f t="shared" si="5"/>
        <v>0</v>
      </c>
      <c r="W11" s="37">
        <f t="shared" si="5"/>
        <v>0</v>
      </c>
      <c r="X11" s="37">
        <f t="shared" si="5"/>
        <v>0</v>
      </c>
      <c r="Y11" s="121"/>
      <c r="Z11" s="121">
        <f t="shared" si="6"/>
        <v>0</v>
      </c>
      <c r="AA11" s="121">
        <f t="shared" si="6"/>
        <v>0</v>
      </c>
      <c r="AB11" s="121">
        <f t="shared" si="6"/>
        <v>0</v>
      </c>
    </row>
    <row r="12" spans="1:32" ht="15" customHeight="1" x14ac:dyDescent="0.25">
      <c r="A12" s="68" t="s">
        <v>194</v>
      </c>
      <c r="B12" s="37">
        <f t="shared" si="0"/>
        <v>490</v>
      </c>
      <c r="C12" s="37">
        <f t="shared" si="0"/>
        <v>265</v>
      </c>
      <c r="D12" s="37">
        <f t="shared" si="0"/>
        <v>225</v>
      </c>
      <c r="E12" s="121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175</v>
      </c>
      <c r="S12" s="37">
        <f t="shared" si="4"/>
        <v>106</v>
      </c>
      <c r="T12" s="37">
        <f t="shared" si="4"/>
        <v>69</v>
      </c>
      <c r="U12" s="37"/>
      <c r="V12" s="37">
        <f t="shared" si="5"/>
        <v>148</v>
      </c>
      <c r="W12" s="37">
        <f t="shared" si="5"/>
        <v>76</v>
      </c>
      <c r="X12" s="37">
        <f t="shared" si="5"/>
        <v>72</v>
      </c>
      <c r="Y12" s="37"/>
      <c r="Z12" s="37">
        <f>+Z18</f>
        <v>167</v>
      </c>
      <c r="AA12" s="37">
        <f>+AA18</f>
        <v>83</v>
      </c>
      <c r="AB12" s="37">
        <f>+AB18</f>
        <v>84</v>
      </c>
    </row>
    <row r="13" spans="1:32" ht="15" customHeight="1" x14ac:dyDescent="0.25">
      <c r="A13" s="59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32" ht="15" customHeight="1" x14ac:dyDescent="0.25">
      <c r="A14" s="60" t="s">
        <v>362</v>
      </c>
      <c r="B14" s="64"/>
      <c r="C14" s="64"/>
      <c r="D14" s="64"/>
      <c r="E14" s="65"/>
      <c r="F14" s="64"/>
      <c r="G14" s="64"/>
      <c r="H14" s="64"/>
      <c r="I14" s="65"/>
      <c r="J14" s="64"/>
      <c r="K14" s="64"/>
      <c r="L14" s="64"/>
      <c r="M14" s="65"/>
      <c r="N14" s="64"/>
      <c r="O14" s="64"/>
      <c r="P14" s="64"/>
      <c r="Q14" s="65"/>
      <c r="R14" s="64"/>
      <c r="S14" s="64"/>
      <c r="T14" s="64"/>
      <c r="U14" s="65"/>
      <c r="V14" s="64"/>
      <c r="W14" s="64"/>
      <c r="X14" s="64"/>
      <c r="Y14" s="65"/>
      <c r="Z14" s="64"/>
      <c r="AA14" s="64"/>
      <c r="AB14" s="64"/>
    </row>
    <row r="15" spans="1:32" ht="15" customHeight="1" x14ac:dyDescent="0.25">
      <c r="A15" s="67" t="s">
        <v>8</v>
      </c>
      <c r="B15" s="120">
        <f>+B16+B17+B18</f>
        <v>10910</v>
      </c>
      <c r="C15" s="120">
        <f t="shared" ref="C15:D15" si="7">+C16+C17+C18</f>
        <v>3653</v>
      </c>
      <c r="D15" s="120">
        <f t="shared" si="7"/>
        <v>7257</v>
      </c>
      <c r="E15" s="120"/>
      <c r="F15" s="120">
        <f>+F16+F17+F18</f>
        <v>0</v>
      </c>
      <c r="G15" s="120">
        <f t="shared" ref="G15:H15" si="8">+G16+G17+G18</f>
        <v>0</v>
      </c>
      <c r="H15" s="120">
        <f t="shared" si="8"/>
        <v>0</v>
      </c>
      <c r="I15" s="120"/>
      <c r="J15" s="120">
        <f>+J16+J17+J18</f>
        <v>0</v>
      </c>
      <c r="K15" s="120">
        <f t="shared" ref="K15:L15" si="9">+K16+K17+K18</f>
        <v>0</v>
      </c>
      <c r="L15" s="120">
        <f t="shared" si="9"/>
        <v>0</v>
      </c>
      <c r="M15" s="120"/>
      <c r="N15" s="120">
        <f>+N16+N17+N18</f>
        <v>0</v>
      </c>
      <c r="O15" s="120">
        <f t="shared" ref="O15:P15" si="10">+O16+O17+O18</f>
        <v>0</v>
      </c>
      <c r="P15" s="120">
        <f t="shared" si="10"/>
        <v>0</v>
      </c>
      <c r="Q15" s="120"/>
      <c r="R15" s="120">
        <f>+R16+R17+R18</f>
        <v>4905</v>
      </c>
      <c r="S15" s="120">
        <f t="shared" ref="S15:T15" si="11">+S16+S17+S18</f>
        <v>1647</v>
      </c>
      <c r="T15" s="120">
        <f t="shared" si="11"/>
        <v>3258</v>
      </c>
      <c r="U15" s="120"/>
      <c r="V15" s="120">
        <f>+V16+V17+V18</f>
        <v>3232</v>
      </c>
      <c r="W15" s="120">
        <f t="shared" ref="W15:X15" si="12">+W16+W17+W18</f>
        <v>1091</v>
      </c>
      <c r="X15" s="120">
        <f t="shared" si="12"/>
        <v>2141</v>
      </c>
      <c r="Y15" s="120"/>
      <c r="Z15" s="120">
        <f>+Z16+Z17+Z18</f>
        <v>2773</v>
      </c>
      <c r="AA15" s="120">
        <f t="shared" ref="AA15:AB15" si="13">+AA16+AA17+AA18</f>
        <v>915</v>
      </c>
      <c r="AB15" s="120">
        <f t="shared" si="13"/>
        <v>1858</v>
      </c>
    </row>
    <row r="16" spans="1:32" ht="15" customHeight="1" x14ac:dyDescent="0.25">
      <c r="A16" s="68" t="s">
        <v>41</v>
      </c>
      <c r="B16" s="121">
        <v>10420</v>
      </c>
      <c r="C16" s="121">
        <v>3388</v>
      </c>
      <c r="D16" s="121">
        <v>7032</v>
      </c>
      <c r="E16" s="121"/>
      <c r="F16" s="121">
        <v>0</v>
      </c>
      <c r="G16" s="121">
        <v>0</v>
      </c>
      <c r="H16" s="121">
        <v>0</v>
      </c>
      <c r="I16" s="121"/>
      <c r="J16" s="121">
        <v>0</v>
      </c>
      <c r="K16" s="121">
        <v>0</v>
      </c>
      <c r="L16" s="121">
        <v>0</v>
      </c>
      <c r="M16" s="121"/>
      <c r="N16" s="121">
        <v>0</v>
      </c>
      <c r="O16" s="121">
        <v>0</v>
      </c>
      <c r="P16" s="121">
        <v>0</v>
      </c>
      <c r="Q16" s="121"/>
      <c r="R16" s="121">
        <v>4730</v>
      </c>
      <c r="S16" s="121">
        <v>1541</v>
      </c>
      <c r="T16" s="121">
        <v>3189</v>
      </c>
      <c r="U16" s="121"/>
      <c r="V16" s="121">
        <v>3084</v>
      </c>
      <c r="W16" s="121">
        <v>1015</v>
      </c>
      <c r="X16" s="121">
        <v>2069</v>
      </c>
      <c r="Y16" s="121"/>
      <c r="Z16" s="121">
        <v>2606</v>
      </c>
      <c r="AA16" s="121">
        <v>832</v>
      </c>
      <c r="AB16" s="121">
        <v>1774</v>
      </c>
    </row>
    <row r="17" spans="1:28" ht="15" customHeight="1" x14ac:dyDescent="0.25">
      <c r="A17" s="68" t="s">
        <v>42</v>
      </c>
      <c r="B17" s="37">
        <v>0</v>
      </c>
      <c r="C17" s="37">
        <v>0</v>
      </c>
      <c r="D17" s="37">
        <v>0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0</v>
      </c>
      <c r="S17" s="37">
        <v>0</v>
      </c>
      <c r="T17" s="37">
        <v>0</v>
      </c>
      <c r="U17" s="37"/>
      <c r="V17" s="37">
        <v>0</v>
      </c>
      <c r="W17" s="37">
        <v>0</v>
      </c>
      <c r="X17" s="37">
        <v>0</v>
      </c>
      <c r="Y17" s="121"/>
      <c r="Z17" s="121">
        <v>0</v>
      </c>
      <c r="AA17" s="121">
        <v>0</v>
      </c>
      <c r="AB17" s="121">
        <v>0</v>
      </c>
    </row>
    <row r="18" spans="1:28" ht="15" customHeight="1" x14ac:dyDescent="0.25">
      <c r="A18" s="68" t="s">
        <v>194</v>
      </c>
      <c r="B18" s="37">
        <v>490</v>
      </c>
      <c r="C18" s="37">
        <v>265</v>
      </c>
      <c r="D18" s="37">
        <v>225</v>
      </c>
      <c r="E18" s="121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175</v>
      </c>
      <c r="S18" s="37">
        <v>106</v>
      </c>
      <c r="T18" s="37">
        <v>69</v>
      </c>
      <c r="U18" s="37"/>
      <c r="V18" s="37">
        <v>148</v>
      </c>
      <c r="W18" s="37">
        <v>76</v>
      </c>
      <c r="X18" s="37">
        <v>72</v>
      </c>
      <c r="Y18" s="37"/>
      <c r="Z18" s="37">
        <v>167</v>
      </c>
      <c r="AA18" s="37">
        <v>83</v>
      </c>
      <c r="AB18" s="37">
        <v>84</v>
      </c>
    </row>
    <row r="19" spans="1:28" ht="15" customHeight="1" x14ac:dyDescent="0.25">
      <c r="A19" s="68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5" customHeight="1" x14ac:dyDescent="0.25">
      <c r="A20" s="69" t="s">
        <v>363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5" customHeight="1" x14ac:dyDescent="0.25">
      <c r="A21" s="67" t="s">
        <v>8</v>
      </c>
      <c r="B21" s="120">
        <f>+B22+B23+B24</f>
        <v>4343</v>
      </c>
      <c r="C21" s="120">
        <f t="shared" ref="C21:D21" si="14">+C22+C23+C24</f>
        <v>1289</v>
      </c>
      <c r="D21" s="120">
        <f t="shared" si="14"/>
        <v>3054</v>
      </c>
      <c r="E21" s="120"/>
      <c r="F21" s="110">
        <f>+F22+F23+F24</f>
        <v>0</v>
      </c>
      <c r="G21" s="110">
        <f t="shared" ref="G21:H21" si="15">+G22+G23+G24</f>
        <v>0</v>
      </c>
      <c r="H21" s="110">
        <f t="shared" si="15"/>
        <v>0</v>
      </c>
      <c r="I21" s="110"/>
      <c r="J21" s="110">
        <f>+J22+J23+J24</f>
        <v>0</v>
      </c>
      <c r="K21" s="110">
        <f t="shared" ref="K21:L21" si="16">+K22+K23+K24</f>
        <v>0</v>
      </c>
      <c r="L21" s="110">
        <f t="shared" si="16"/>
        <v>0</v>
      </c>
      <c r="M21" s="110"/>
      <c r="N21" s="110">
        <f>+N22+N23+N24</f>
        <v>0</v>
      </c>
      <c r="O21" s="110">
        <f t="shared" ref="O21:P21" si="17">+O22+O23+O24</f>
        <v>0</v>
      </c>
      <c r="P21" s="110">
        <f t="shared" si="17"/>
        <v>0</v>
      </c>
      <c r="Q21" s="120"/>
      <c r="R21" s="120">
        <f>+R22+R23+R24</f>
        <v>1768</v>
      </c>
      <c r="S21" s="110">
        <f t="shared" ref="S21:T21" si="18">+S22+S23+S24</f>
        <v>531</v>
      </c>
      <c r="T21" s="110">
        <f t="shared" si="18"/>
        <v>1237</v>
      </c>
      <c r="U21" s="110"/>
      <c r="V21" s="110">
        <f>+V22+V23+V24</f>
        <v>1382</v>
      </c>
      <c r="W21" s="110">
        <f t="shared" ref="W21:X21" si="19">+W22+W23+W24</f>
        <v>393</v>
      </c>
      <c r="X21" s="110">
        <f t="shared" si="19"/>
        <v>989</v>
      </c>
      <c r="Y21" s="120"/>
      <c r="Z21" s="120">
        <f>+Z22+Z23+Z24</f>
        <v>1193</v>
      </c>
      <c r="AA21" s="120">
        <f t="shared" ref="AA21:AB21" si="20">+AA22+AA23+AA24</f>
        <v>365</v>
      </c>
      <c r="AB21" s="120">
        <f t="shared" si="20"/>
        <v>828</v>
      </c>
    </row>
    <row r="22" spans="1:28" ht="15" customHeight="1" x14ac:dyDescent="0.25">
      <c r="A22" s="68" t="s">
        <v>41</v>
      </c>
      <c r="B22" s="121">
        <v>4343</v>
      </c>
      <c r="C22" s="121">
        <v>1289</v>
      </c>
      <c r="D22" s="121">
        <v>3054</v>
      </c>
      <c r="E22" s="121"/>
      <c r="F22" s="37">
        <v>0</v>
      </c>
      <c r="G22" s="37">
        <v>0</v>
      </c>
      <c r="H22" s="37">
        <v>0</v>
      </c>
      <c r="I22" s="37"/>
      <c r="J22" s="37">
        <v>0</v>
      </c>
      <c r="K22" s="37">
        <v>0</v>
      </c>
      <c r="L22" s="37">
        <v>0</v>
      </c>
      <c r="M22" s="37"/>
      <c r="N22" s="37">
        <v>0</v>
      </c>
      <c r="O22" s="37">
        <v>0</v>
      </c>
      <c r="P22" s="37">
        <v>0</v>
      </c>
      <c r="Q22" s="121"/>
      <c r="R22" s="121">
        <v>1768</v>
      </c>
      <c r="S22" s="37">
        <v>531</v>
      </c>
      <c r="T22" s="37">
        <v>1237</v>
      </c>
      <c r="U22" s="37"/>
      <c r="V22" s="37">
        <v>1382</v>
      </c>
      <c r="W22" s="37">
        <v>393</v>
      </c>
      <c r="X22" s="37">
        <v>989</v>
      </c>
      <c r="Y22" s="121"/>
      <c r="Z22" s="121">
        <v>1193</v>
      </c>
      <c r="AA22" s="121">
        <v>365</v>
      </c>
      <c r="AB22" s="121">
        <v>828</v>
      </c>
    </row>
    <row r="23" spans="1:28" ht="15" customHeight="1" x14ac:dyDescent="0.25">
      <c r="A23" s="68" t="s">
        <v>42</v>
      </c>
      <c r="B23" s="121">
        <v>0</v>
      </c>
      <c r="C23" s="121">
        <v>0</v>
      </c>
      <c r="D23" s="121">
        <v>0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0</v>
      </c>
      <c r="S23" s="37">
        <v>0</v>
      </c>
      <c r="T23" s="37">
        <v>0</v>
      </c>
      <c r="U23" s="37"/>
      <c r="V23" s="37">
        <v>0</v>
      </c>
      <c r="W23" s="37">
        <v>0</v>
      </c>
      <c r="X23" s="37">
        <v>0</v>
      </c>
      <c r="Y23" s="37"/>
      <c r="Z23" s="37">
        <v>0</v>
      </c>
      <c r="AA23" s="37">
        <v>0</v>
      </c>
      <c r="AB23" s="37">
        <v>0</v>
      </c>
    </row>
    <row r="24" spans="1:28" ht="15" customHeight="1" thickBot="1" x14ac:dyDescent="0.3">
      <c r="A24" s="57" t="s">
        <v>194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257" t="s">
        <v>565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15" customHeight="1" x14ac:dyDescent="0.25">
      <c r="A26" s="258" t="s">
        <v>566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</row>
    <row r="27" spans="1:28" ht="15" customHeight="1" x14ac:dyDescent="0.25">
      <c r="A27" s="68"/>
    </row>
  </sheetData>
  <mergeCells count="15">
    <mergeCell ref="A26:AB26"/>
    <mergeCell ref="A6:A7"/>
    <mergeCell ref="B6:D6"/>
    <mergeCell ref="F6:H6"/>
    <mergeCell ref="J6:L6"/>
    <mergeCell ref="N6:P6"/>
    <mergeCell ref="R6:T6"/>
    <mergeCell ref="V6:X6"/>
    <mergeCell ref="Z6:AB6"/>
    <mergeCell ref="A25:AB25"/>
    <mergeCell ref="AC2:AD3"/>
    <mergeCell ref="A1:AB1"/>
    <mergeCell ref="A2:AB2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7"/>
  <sheetViews>
    <sheetView showGridLines="0" topLeftCell="A7" zoomScale="90" zoomScaleNormal="90" zoomScaleSheetLayoutView="50" workbookViewId="0">
      <selection activeCell="AD17" sqref="AD17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hidden="1" customWidth="1"/>
    <col min="6" max="8" width="7.5703125" style="53" hidden="1" customWidth="1"/>
    <col min="9" max="9" width="1.7109375" style="53" hidden="1" customWidth="1"/>
    <col min="10" max="12" width="7.5703125" style="53" hidden="1" customWidth="1"/>
    <col min="13" max="13" width="1.7109375" style="53" hidden="1" customWidth="1"/>
    <col min="14" max="16" width="7.5703125" style="53" hidden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29" width="10.7109375" style="53" customWidth="1"/>
    <col min="30" max="32" width="8.7109375" style="53" customWidth="1"/>
    <col min="33" max="254" width="11.42578125" style="53"/>
    <col min="255" max="255" width="21.28515625" style="53" customWidth="1"/>
    <col min="256" max="256" width="8.42578125" style="53" customWidth="1"/>
    <col min="257" max="257" width="8.140625" style="53" customWidth="1"/>
    <col min="258" max="258" width="7.5703125" style="53" customWidth="1"/>
    <col min="259" max="259" width="1.7109375" style="53" customWidth="1"/>
    <col min="260" max="262" width="6.7109375" style="53" customWidth="1"/>
    <col min="263" max="263" width="1.7109375" style="53" customWidth="1"/>
    <col min="264" max="266" width="6.7109375" style="53" customWidth="1"/>
    <col min="267" max="267" width="1.7109375" style="53" customWidth="1"/>
    <col min="268" max="270" width="6.7109375" style="53" customWidth="1"/>
    <col min="271" max="271" width="1.7109375" style="53" customWidth="1"/>
    <col min="272" max="274" width="6.7109375" style="53" customWidth="1"/>
    <col min="275" max="275" width="1.7109375" style="53" customWidth="1"/>
    <col min="276" max="278" width="6.7109375" style="53" customWidth="1"/>
    <col min="279" max="279" width="1.7109375" style="53" customWidth="1"/>
    <col min="280" max="282" width="6.7109375" style="53" customWidth="1"/>
    <col min="283" max="510" width="11.42578125" style="53"/>
    <col min="511" max="511" width="21.28515625" style="53" customWidth="1"/>
    <col min="512" max="512" width="8.42578125" style="53" customWidth="1"/>
    <col min="513" max="513" width="8.140625" style="53" customWidth="1"/>
    <col min="514" max="514" width="7.5703125" style="53" customWidth="1"/>
    <col min="515" max="515" width="1.7109375" style="53" customWidth="1"/>
    <col min="516" max="518" width="6.7109375" style="53" customWidth="1"/>
    <col min="519" max="519" width="1.7109375" style="53" customWidth="1"/>
    <col min="520" max="522" width="6.7109375" style="53" customWidth="1"/>
    <col min="523" max="523" width="1.7109375" style="53" customWidth="1"/>
    <col min="524" max="526" width="6.7109375" style="53" customWidth="1"/>
    <col min="527" max="527" width="1.7109375" style="53" customWidth="1"/>
    <col min="528" max="530" width="6.7109375" style="53" customWidth="1"/>
    <col min="531" max="531" width="1.7109375" style="53" customWidth="1"/>
    <col min="532" max="534" width="6.7109375" style="53" customWidth="1"/>
    <col min="535" max="535" width="1.7109375" style="53" customWidth="1"/>
    <col min="536" max="538" width="6.7109375" style="53" customWidth="1"/>
    <col min="539" max="766" width="11.42578125" style="53"/>
    <col min="767" max="767" width="21.28515625" style="53" customWidth="1"/>
    <col min="768" max="768" width="8.42578125" style="53" customWidth="1"/>
    <col min="769" max="769" width="8.140625" style="53" customWidth="1"/>
    <col min="770" max="770" width="7.5703125" style="53" customWidth="1"/>
    <col min="771" max="771" width="1.7109375" style="53" customWidth="1"/>
    <col min="772" max="774" width="6.7109375" style="53" customWidth="1"/>
    <col min="775" max="775" width="1.7109375" style="53" customWidth="1"/>
    <col min="776" max="778" width="6.7109375" style="53" customWidth="1"/>
    <col min="779" max="779" width="1.7109375" style="53" customWidth="1"/>
    <col min="780" max="782" width="6.7109375" style="53" customWidth="1"/>
    <col min="783" max="783" width="1.7109375" style="53" customWidth="1"/>
    <col min="784" max="786" width="6.7109375" style="53" customWidth="1"/>
    <col min="787" max="787" width="1.7109375" style="53" customWidth="1"/>
    <col min="788" max="790" width="6.7109375" style="53" customWidth="1"/>
    <col min="791" max="791" width="1.7109375" style="53" customWidth="1"/>
    <col min="792" max="794" width="6.7109375" style="53" customWidth="1"/>
    <col min="795" max="1022" width="11.42578125" style="53"/>
    <col min="1023" max="1023" width="21.28515625" style="53" customWidth="1"/>
    <col min="1024" max="1024" width="8.42578125" style="53" customWidth="1"/>
    <col min="1025" max="1025" width="8.140625" style="53" customWidth="1"/>
    <col min="1026" max="1026" width="7.5703125" style="53" customWidth="1"/>
    <col min="1027" max="1027" width="1.7109375" style="53" customWidth="1"/>
    <col min="1028" max="1030" width="6.7109375" style="53" customWidth="1"/>
    <col min="1031" max="1031" width="1.7109375" style="53" customWidth="1"/>
    <col min="1032" max="1034" width="6.7109375" style="53" customWidth="1"/>
    <col min="1035" max="1035" width="1.7109375" style="53" customWidth="1"/>
    <col min="1036" max="1038" width="6.7109375" style="53" customWidth="1"/>
    <col min="1039" max="1039" width="1.7109375" style="53" customWidth="1"/>
    <col min="1040" max="1042" width="6.7109375" style="53" customWidth="1"/>
    <col min="1043" max="1043" width="1.7109375" style="53" customWidth="1"/>
    <col min="1044" max="1046" width="6.7109375" style="53" customWidth="1"/>
    <col min="1047" max="1047" width="1.7109375" style="53" customWidth="1"/>
    <col min="1048" max="1050" width="6.7109375" style="53" customWidth="1"/>
    <col min="1051" max="1278" width="11.42578125" style="53"/>
    <col min="1279" max="1279" width="21.28515625" style="53" customWidth="1"/>
    <col min="1280" max="1280" width="8.42578125" style="53" customWidth="1"/>
    <col min="1281" max="1281" width="8.140625" style="53" customWidth="1"/>
    <col min="1282" max="1282" width="7.5703125" style="53" customWidth="1"/>
    <col min="1283" max="1283" width="1.7109375" style="53" customWidth="1"/>
    <col min="1284" max="1286" width="6.7109375" style="53" customWidth="1"/>
    <col min="1287" max="1287" width="1.7109375" style="53" customWidth="1"/>
    <col min="1288" max="1290" width="6.7109375" style="53" customWidth="1"/>
    <col min="1291" max="1291" width="1.7109375" style="53" customWidth="1"/>
    <col min="1292" max="1294" width="6.7109375" style="53" customWidth="1"/>
    <col min="1295" max="1295" width="1.7109375" style="53" customWidth="1"/>
    <col min="1296" max="1298" width="6.7109375" style="53" customWidth="1"/>
    <col min="1299" max="1299" width="1.7109375" style="53" customWidth="1"/>
    <col min="1300" max="1302" width="6.7109375" style="53" customWidth="1"/>
    <col min="1303" max="1303" width="1.7109375" style="53" customWidth="1"/>
    <col min="1304" max="1306" width="6.7109375" style="53" customWidth="1"/>
    <col min="1307" max="1534" width="11.42578125" style="53"/>
    <col min="1535" max="1535" width="21.28515625" style="53" customWidth="1"/>
    <col min="1536" max="1536" width="8.42578125" style="53" customWidth="1"/>
    <col min="1537" max="1537" width="8.140625" style="53" customWidth="1"/>
    <col min="1538" max="1538" width="7.5703125" style="53" customWidth="1"/>
    <col min="1539" max="1539" width="1.7109375" style="53" customWidth="1"/>
    <col min="1540" max="1542" width="6.7109375" style="53" customWidth="1"/>
    <col min="1543" max="1543" width="1.7109375" style="53" customWidth="1"/>
    <col min="1544" max="1546" width="6.7109375" style="53" customWidth="1"/>
    <col min="1547" max="1547" width="1.7109375" style="53" customWidth="1"/>
    <col min="1548" max="1550" width="6.7109375" style="53" customWidth="1"/>
    <col min="1551" max="1551" width="1.7109375" style="53" customWidth="1"/>
    <col min="1552" max="1554" width="6.7109375" style="53" customWidth="1"/>
    <col min="1555" max="1555" width="1.7109375" style="53" customWidth="1"/>
    <col min="1556" max="1558" width="6.7109375" style="53" customWidth="1"/>
    <col min="1559" max="1559" width="1.7109375" style="53" customWidth="1"/>
    <col min="1560" max="1562" width="6.7109375" style="53" customWidth="1"/>
    <col min="1563" max="1790" width="11.42578125" style="53"/>
    <col min="1791" max="1791" width="21.28515625" style="53" customWidth="1"/>
    <col min="1792" max="1792" width="8.42578125" style="53" customWidth="1"/>
    <col min="1793" max="1793" width="8.140625" style="53" customWidth="1"/>
    <col min="1794" max="1794" width="7.5703125" style="53" customWidth="1"/>
    <col min="1795" max="1795" width="1.7109375" style="53" customWidth="1"/>
    <col min="1796" max="1798" width="6.7109375" style="53" customWidth="1"/>
    <col min="1799" max="1799" width="1.7109375" style="53" customWidth="1"/>
    <col min="1800" max="1802" width="6.7109375" style="53" customWidth="1"/>
    <col min="1803" max="1803" width="1.7109375" style="53" customWidth="1"/>
    <col min="1804" max="1806" width="6.7109375" style="53" customWidth="1"/>
    <col min="1807" max="1807" width="1.7109375" style="53" customWidth="1"/>
    <col min="1808" max="1810" width="6.7109375" style="53" customWidth="1"/>
    <col min="1811" max="1811" width="1.7109375" style="53" customWidth="1"/>
    <col min="1812" max="1814" width="6.7109375" style="53" customWidth="1"/>
    <col min="1815" max="1815" width="1.7109375" style="53" customWidth="1"/>
    <col min="1816" max="1818" width="6.7109375" style="53" customWidth="1"/>
    <col min="1819" max="2046" width="11.42578125" style="53"/>
    <col min="2047" max="2047" width="21.28515625" style="53" customWidth="1"/>
    <col min="2048" max="2048" width="8.42578125" style="53" customWidth="1"/>
    <col min="2049" max="2049" width="8.140625" style="53" customWidth="1"/>
    <col min="2050" max="2050" width="7.5703125" style="53" customWidth="1"/>
    <col min="2051" max="2051" width="1.7109375" style="53" customWidth="1"/>
    <col min="2052" max="2054" width="6.7109375" style="53" customWidth="1"/>
    <col min="2055" max="2055" width="1.7109375" style="53" customWidth="1"/>
    <col min="2056" max="2058" width="6.7109375" style="53" customWidth="1"/>
    <col min="2059" max="2059" width="1.7109375" style="53" customWidth="1"/>
    <col min="2060" max="2062" width="6.7109375" style="53" customWidth="1"/>
    <col min="2063" max="2063" width="1.7109375" style="53" customWidth="1"/>
    <col min="2064" max="2066" width="6.7109375" style="53" customWidth="1"/>
    <col min="2067" max="2067" width="1.7109375" style="53" customWidth="1"/>
    <col min="2068" max="2070" width="6.7109375" style="53" customWidth="1"/>
    <col min="2071" max="2071" width="1.7109375" style="53" customWidth="1"/>
    <col min="2072" max="2074" width="6.7109375" style="53" customWidth="1"/>
    <col min="2075" max="2302" width="11.42578125" style="53"/>
    <col min="2303" max="2303" width="21.28515625" style="53" customWidth="1"/>
    <col min="2304" max="2304" width="8.42578125" style="53" customWidth="1"/>
    <col min="2305" max="2305" width="8.140625" style="53" customWidth="1"/>
    <col min="2306" max="2306" width="7.5703125" style="53" customWidth="1"/>
    <col min="2307" max="2307" width="1.7109375" style="53" customWidth="1"/>
    <col min="2308" max="2310" width="6.7109375" style="53" customWidth="1"/>
    <col min="2311" max="2311" width="1.7109375" style="53" customWidth="1"/>
    <col min="2312" max="2314" width="6.7109375" style="53" customWidth="1"/>
    <col min="2315" max="2315" width="1.7109375" style="53" customWidth="1"/>
    <col min="2316" max="2318" width="6.7109375" style="53" customWidth="1"/>
    <col min="2319" max="2319" width="1.7109375" style="53" customWidth="1"/>
    <col min="2320" max="2322" width="6.7109375" style="53" customWidth="1"/>
    <col min="2323" max="2323" width="1.7109375" style="53" customWidth="1"/>
    <col min="2324" max="2326" width="6.7109375" style="53" customWidth="1"/>
    <col min="2327" max="2327" width="1.7109375" style="53" customWidth="1"/>
    <col min="2328" max="2330" width="6.7109375" style="53" customWidth="1"/>
    <col min="2331" max="2558" width="11.42578125" style="53"/>
    <col min="2559" max="2559" width="21.28515625" style="53" customWidth="1"/>
    <col min="2560" max="2560" width="8.42578125" style="53" customWidth="1"/>
    <col min="2561" max="2561" width="8.140625" style="53" customWidth="1"/>
    <col min="2562" max="2562" width="7.5703125" style="53" customWidth="1"/>
    <col min="2563" max="2563" width="1.7109375" style="53" customWidth="1"/>
    <col min="2564" max="2566" width="6.7109375" style="53" customWidth="1"/>
    <col min="2567" max="2567" width="1.7109375" style="53" customWidth="1"/>
    <col min="2568" max="2570" width="6.7109375" style="53" customWidth="1"/>
    <col min="2571" max="2571" width="1.7109375" style="53" customWidth="1"/>
    <col min="2572" max="2574" width="6.7109375" style="53" customWidth="1"/>
    <col min="2575" max="2575" width="1.7109375" style="53" customWidth="1"/>
    <col min="2576" max="2578" width="6.7109375" style="53" customWidth="1"/>
    <col min="2579" max="2579" width="1.7109375" style="53" customWidth="1"/>
    <col min="2580" max="2582" width="6.7109375" style="53" customWidth="1"/>
    <col min="2583" max="2583" width="1.7109375" style="53" customWidth="1"/>
    <col min="2584" max="2586" width="6.7109375" style="53" customWidth="1"/>
    <col min="2587" max="2814" width="11.42578125" style="53"/>
    <col min="2815" max="2815" width="21.28515625" style="53" customWidth="1"/>
    <col min="2816" max="2816" width="8.42578125" style="53" customWidth="1"/>
    <col min="2817" max="2817" width="8.140625" style="53" customWidth="1"/>
    <col min="2818" max="2818" width="7.5703125" style="53" customWidth="1"/>
    <col min="2819" max="2819" width="1.7109375" style="53" customWidth="1"/>
    <col min="2820" max="2822" width="6.7109375" style="53" customWidth="1"/>
    <col min="2823" max="2823" width="1.7109375" style="53" customWidth="1"/>
    <col min="2824" max="2826" width="6.7109375" style="53" customWidth="1"/>
    <col min="2827" max="2827" width="1.7109375" style="53" customWidth="1"/>
    <col min="2828" max="2830" width="6.7109375" style="53" customWidth="1"/>
    <col min="2831" max="2831" width="1.7109375" style="53" customWidth="1"/>
    <col min="2832" max="2834" width="6.7109375" style="53" customWidth="1"/>
    <col min="2835" max="2835" width="1.7109375" style="53" customWidth="1"/>
    <col min="2836" max="2838" width="6.7109375" style="53" customWidth="1"/>
    <col min="2839" max="2839" width="1.7109375" style="53" customWidth="1"/>
    <col min="2840" max="2842" width="6.7109375" style="53" customWidth="1"/>
    <col min="2843" max="3070" width="11.42578125" style="53"/>
    <col min="3071" max="3071" width="21.28515625" style="53" customWidth="1"/>
    <col min="3072" max="3072" width="8.42578125" style="53" customWidth="1"/>
    <col min="3073" max="3073" width="8.140625" style="53" customWidth="1"/>
    <col min="3074" max="3074" width="7.5703125" style="53" customWidth="1"/>
    <col min="3075" max="3075" width="1.7109375" style="53" customWidth="1"/>
    <col min="3076" max="3078" width="6.7109375" style="53" customWidth="1"/>
    <col min="3079" max="3079" width="1.7109375" style="53" customWidth="1"/>
    <col min="3080" max="3082" width="6.7109375" style="53" customWidth="1"/>
    <col min="3083" max="3083" width="1.7109375" style="53" customWidth="1"/>
    <col min="3084" max="3086" width="6.7109375" style="53" customWidth="1"/>
    <col min="3087" max="3087" width="1.7109375" style="53" customWidth="1"/>
    <col min="3088" max="3090" width="6.7109375" style="53" customWidth="1"/>
    <col min="3091" max="3091" width="1.7109375" style="53" customWidth="1"/>
    <col min="3092" max="3094" width="6.7109375" style="53" customWidth="1"/>
    <col min="3095" max="3095" width="1.7109375" style="53" customWidth="1"/>
    <col min="3096" max="3098" width="6.7109375" style="53" customWidth="1"/>
    <col min="3099" max="3326" width="11.42578125" style="53"/>
    <col min="3327" max="3327" width="21.28515625" style="53" customWidth="1"/>
    <col min="3328" max="3328" width="8.42578125" style="53" customWidth="1"/>
    <col min="3329" max="3329" width="8.140625" style="53" customWidth="1"/>
    <col min="3330" max="3330" width="7.5703125" style="53" customWidth="1"/>
    <col min="3331" max="3331" width="1.7109375" style="53" customWidth="1"/>
    <col min="3332" max="3334" width="6.7109375" style="53" customWidth="1"/>
    <col min="3335" max="3335" width="1.7109375" style="53" customWidth="1"/>
    <col min="3336" max="3338" width="6.7109375" style="53" customWidth="1"/>
    <col min="3339" max="3339" width="1.7109375" style="53" customWidth="1"/>
    <col min="3340" max="3342" width="6.7109375" style="53" customWidth="1"/>
    <col min="3343" max="3343" width="1.7109375" style="53" customWidth="1"/>
    <col min="3344" max="3346" width="6.7109375" style="53" customWidth="1"/>
    <col min="3347" max="3347" width="1.7109375" style="53" customWidth="1"/>
    <col min="3348" max="3350" width="6.7109375" style="53" customWidth="1"/>
    <col min="3351" max="3351" width="1.7109375" style="53" customWidth="1"/>
    <col min="3352" max="3354" width="6.7109375" style="53" customWidth="1"/>
    <col min="3355" max="3582" width="11.42578125" style="53"/>
    <col min="3583" max="3583" width="21.28515625" style="53" customWidth="1"/>
    <col min="3584" max="3584" width="8.42578125" style="53" customWidth="1"/>
    <col min="3585" max="3585" width="8.140625" style="53" customWidth="1"/>
    <col min="3586" max="3586" width="7.5703125" style="53" customWidth="1"/>
    <col min="3587" max="3587" width="1.7109375" style="53" customWidth="1"/>
    <col min="3588" max="3590" width="6.7109375" style="53" customWidth="1"/>
    <col min="3591" max="3591" width="1.7109375" style="53" customWidth="1"/>
    <col min="3592" max="3594" width="6.7109375" style="53" customWidth="1"/>
    <col min="3595" max="3595" width="1.7109375" style="53" customWidth="1"/>
    <col min="3596" max="3598" width="6.7109375" style="53" customWidth="1"/>
    <col min="3599" max="3599" width="1.7109375" style="53" customWidth="1"/>
    <col min="3600" max="3602" width="6.7109375" style="53" customWidth="1"/>
    <col min="3603" max="3603" width="1.7109375" style="53" customWidth="1"/>
    <col min="3604" max="3606" width="6.7109375" style="53" customWidth="1"/>
    <col min="3607" max="3607" width="1.7109375" style="53" customWidth="1"/>
    <col min="3608" max="3610" width="6.7109375" style="53" customWidth="1"/>
    <col min="3611" max="3838" width="11.42578125" style="53"/>
    <col min="3839" max="3839" width="21.28515625" style="53" customWidth="1"/>
    <col min="3840" max="3840" width="8.42578125" style="53" customWidth="1"/>
    <col min="3841" max="3841" width="8.140625" style="53" customWidth="1"/>
    <col min="3842" max="3842" width="7.5703125" style="53" customWidth="1"/>
    <col min="3843" max="3843" width="1.7109375" style="53" customWidth="1"/>
    <col min="3844" max="3846" width="6.7109375" style="53" customWidth="1"/>
    <col min="3847" max="3847" width="1.7109375" style="53" customWidth="1"/>
    <col min="3848" max="3850" width="6.7109375" style="53" customWidth="1"/>
    <col min="3851" max="3851" width="1.7109375" style="53" customWidth="1"/>
    <col min="3852" max="3854" width="6.7109375" style="53" customWidth="1"/>
    <col min="3855" max="3855" width="1.7109375" style="53" customWidth="1"/>
    <col min="3856" max="3858" width="6.7109375" style="53" customWidth="1"/>
    <col min="3859" max="3859" width="1.7109375" style="53" customWidth="1"/>
    <col min="3860" max="3862" width="6.7109375" style="53" customWidth="1"/>
    <col min="3863" max="3863" width="1.7109375" style="53" customWidth="1"/>
    <col min="3864" max="3866" width="6.7109375" style="53" customWidth="1"/>
    <col min="3867" max="4094" width="11.42578125" style="53"/>
    <col min="4095" max="4095" width="21.28515625" style="53" customWidth="1"/>
    <col min="4096" max="4096" width="8.42578125" style="53" customWidth="1"/>
    <col min="4097" max="4097" width="8.140625" style="53" customWidth="1"/>
    <col min="4098" max="4098" width="7.5703125" style="53" customWidth="1"/>
    <col min="4099" max="4099" width="1.7109375" style="53" customWidth="1"/>
    <col min="4100" max="4102" width="6.7109375" style="53" customWidth="1"/>
    <col min="4103" max="4103" width="1.7109375" style="53" customWidth="1"/>
    <col min="4104" max="4106" width="6.7109375" style="53" customWidth="1"/>
    <col min="4107" max="4107" width="1.7109375" style="53" customWidth="1"/>
    <col min="4108" max="4110" width="6.7109375" style="53" customWidth="1"/>
    <col min="4111" max="4111" width="1.7109375" style="53" customWidth="1"/>
    <col min="4112" max="4114" width="6.7109375" style="53" customWidth="1"/>
    <col min="4115" max="4115" width="1.7109375" style="53" customWidth="1"/>
    <col min="4116" max="4118" width="6.7109375" style="53" customWidth="1"/>
    <col min="4119" max="4119" width="1.7109375" style="53" customWidth="1"/>
    <col min="4120" max="4122" width="6.7109375" style="53" customWidth="1"/>
    <col min="4123" max="4350" width="11.42578125" style="53"/>
    <col min="4351" max="4351" width="21.28515625" style="53" customWidth="1"/>
    <col min="4352" max="4352" width="8.42578125" style="53" customWidth="1"/>
    <col min="4353" max="4353" width="8.140625" style="53" customWidth="1"/>
    <col min="4354" max="4354" width="7.5703125" style="53" customWidth="1"/>
    <col min="4355" max="4355" width="1.7109375" style="53" customWidth="1"/>
    <col min="4356" max="4358" width="6.7109375" style="53" customWidth="1"/>
    <col min="4359" max="4359" width="1.7109375" style="53" customWidth="1"/>
    <col min="4360" max="4362" width="6.7109375" style="53" customWidth="1"/>
    <col min="4363" max="4363" width="1.7109375" style="53" customWidth="1"/>
    <col min="4364" max="4366" width="6.7109375" style="53" customWidth="1"/>
    <col min="4367" max="4367" width="1.7109375" style="53" customWidth="1"/>
    <col min="4368" max="4370" width="6.7109375" style="53" customWidth="1"/>
    <col min="4371" max="4371" width="1.7109375" style="53" customWidth="1"/>
    <col min="4372" max="4374" width="6.7109375" style="53" customWidth="1"/>
    <col min="4375" max="4375" width="1.7109375" style="53" customWidth="1"/>
    <col min="4376" max="4378" width="6.7109375" style="53" customWidth="1"/>
    <col min="4379" max="4606" width="11.42578125" style="53"/>
    <col min="4607" max="4607" width="21.28515625" style="53" customWidth="1"/>
    <col min="4608" max="4608" width="8.42578125" style="53" customWidth="1"/>
    <col min="4609" max="4609" width="8.140625" style="53" customWidth="1"/>
    <col min="4610" max="4610" width="7.5703125" style="53" customWidth="1"/>
    <col min="4611" max="4611" width="1.7109375" style="53" customWidth="1"/>
    <col min="4612" max="4614" width="6.7109375" style="53" customWidth="1"/>
    <col min="4615" max="4615" width="1.7109375" style="53" customWidth="1"/>
    <col min="4616" max="4618" width="6.7109375" style="53" customWidth="1"/>
    <col min="4619" max="4619" width="1.7109375" style="53" customWidth="1"/>
    <col min="4620" max="4622" width="6.7109375" style="53" customWidth="1"/>
    <col min="4623" max="4623" width="1.7109375" style="53" customWidth="1"/>
    <col min="4624" max="4626" width="6.7109375" style="53" customWidth="1"/>
    <col min="4627" max="4627" width="1.7109375" style="53" customWidth="1"/>
    <col min="4628" max="4630" width="6.7109375" style="53" customWidth="1"/>
    <col min="4631" max="4631" width="1.7109375" style="53" customWidth="1"/>
    <col min="4632" max="4634" width="6.7109375" style="53" customWidth="1"/>
    <col min="4635" max="4862" width="11.42578125" style="53"/>
    <col min="4863" max="4863" width="21.28515625" style="53" customWidth="1"/>
    <col min="4864" max="4864" width="8.42578125" style="53" customWidth="1"/>
    <col min="4865" max="4865" width="8.140625" style="53" customWidth="1"/>
    <col min="4866" max="4866" width="7.5703125" style="53" customWidth="1"/>
    <col min="4867" max="4867" width="1.7109375" style="53" customWidth="1"/>
    <col min="4868" max="4870" width="6.7109375" style="53" customWidth="1"/>
    <col min="4871" max="4871" width="1.7109375" style="53" customWidth="1"/>
    <col min="4872" max="4874" width="6.7109375" style="53" customWidth="1"/>
    <col min="4875" max="4875" width="1.7109375" style="53" customWidth="1"/>
    <col min="4876" max="4878" width="6.7109375" style="53" customWidth="1"/>
    <col min="4879" max="4879" width="1.7109375" style="53" customWidth="1"/>
    <col min="4880" max="4882" width="6.7109375" style="53" customWidth="1"/>
    <col min="4883" max="4883" width="1.7109375" style="53" customWidth="1"/>
    <col min="4884" max="4886" width="6.7109375" style="53" customWidth="1"/>
    <col min="4887" max="4887" width="1.7109375" style="53" customWidth="1"/>
    <col min="4888" max="4890" width="6.7109375" style="53" customWidth="1"/>
    <col min="4891" max="5118" width="11.42578125" style="53"/>
    <col min="5119" max="5119" width="21.28515625" style="53" customWidth="1"/>
    <col min="5120" max="5120" width="8.42578125" style="53" customWidth="1"/>
    <col min="5121" max="5121" width="8.140625" style="53" customWidth="1"/>
    <col min="5122" max="5122" width="7.5703125" style="53" customWidth="1"/>
    <col min="5123" max="5123" width="1.7109375" style="53" customWidth="1"/>
    <col min="5124" max="5126" width="6.7109375" style="53" customWidth="1"/>
    <col min="5127" max="5127" width="1.7109375" style="53" customWidth="1"/>
    <col min="5128" max="5130" width="6.7109375" style="53" customWidth="1"/>
    <col min="5131" max="5131" width="1.7109375" style="53" customWidth="1"/>
    <col min="5132" max="5134" width="6.7109375" style="53" customWidth="1"/>
    <col min="5135" max="5135" width="1.7109375" style="53" customWidth="1"/>
    <col min="5136" max="5138" width="6.7109375" style="53" customWidth="1"/>
    <col min="5139" max="5139" width="1.7109375" style="53" customWidth="1"/>
    <col min="5140" max="5142" width="6.7109375" style="53" customWidth="1"/>
    <col min="5143" max="5143" width="1.7109375" style="53" customWidth="1"/>
    <col min="5144" max="5146" width="6.7109375" style="53" customWidth="1"/>
    <col min="5147" max="5374" width="11.42578125" style="53"/>
    <col min="5375" max="5375" width="21.28515625" style="53" customWidth="1"/>
    <col min="5376" max="5376" width="8.42578125" style="53" customWidth="1"/>
    <col min="5377" max="5377" width="8.140625" style="53" customWidth="1"/>
    <col min="5378" max="5378" width="7.5703125" style="53" customWidth="1"/>
    <col min="5379" max="5379" width="1.7109375" style="53" customWidth="1"/>
    <col min="5380" max="5382" width="6.7109375" style="53" customWidth="1"/>
    <col min="5383" max="5383" width="1.7109375" style="53" customWidth="1"/>
    <col min="5384" max="5386" width="6.7109375" style="53" customWidth="1"/>
    <col min="5387" max="5387" width="1.7109375" style="53" customWidth="1"/>
    <col min="5388" max="5390" width="6.7109375" style="53" customWidth="1"/>
    <col min="5391" max="5391" width="1.7109375" style="53" customWidth="1"/>
    <col min="5392" max="5394" width="6.7109375" style="53" customWidth="1"/>
    <col min="5395" max="5395" width="1.7109375" style="53" customWidth="1"/>
    <col min="5396" max="5398" width="6.7109375" style="53" customWidth="1"/>
    <col min="5399" max="5399" width="1.7109375" style="53" customWidth="1"/>
    <col min="5400" max="5402" width="6.7109375" style="53" customWidth="1"/>
    <col min="5403" max="5630" width="11.42578125" style="53"/>
    <col min="5631" max="5631" width="21.28515625" style="53" customWidth="1"/>
    <col min="5632" max="5632" width="8.42578125" style="53" customWidth="1"/>
    <col min="5633" max="5633" width="8.140625" style="53" customWidth="1"/>
    <col min="5634" max="5634" width="7.5703125" style="53" customWidth="1"/>
    <col min="5635" max="5635" width="1.7109375" style="53" customWidth="1"/>
    <col min="5636" max="5638" width="6.7109375" style="53" customWidth="1"/>
    <col min="5639" max="5639" width="1.7109375" style="53" customWidth="1"/>
    <col min="5640" max="5642" width="6.7109375" style="53" customWidth="1"/>
    <col min="5643" max="5643" width="1.7109375" style="53" customWidth="1"/>
    <col min="5644" max="5646" width="6.7109375" style="53" customWidth="1"/>
    <col min="5647" max="5647" width="1.7109375" style="53" customWidth="1"/>
    <col min="5648" max="5650" width="6.7109375" style="53" customWidth="1"/>
    <col min="5651" max="5651" width="1.7109375" style="53" customWidth="1"/>
    <col min="5652" max="5654" width="6.7109375" style="53" customWidth="1"/>
    <col min="5655" max="5655" width="1.7109375" style="53" customWidth="1"/>
    <col min="5656" max="5658" width="6.7109375" style="53" customWidth="1"/>
    <col min="5659" max="5886" width="11.42578125" style="53"/>
    <col min="5887" max="5887" width="21.28515625" style="53" customWidth="1"/>
    <col min="5888" max="5888" width="8.42578125" style="53" customWidth="1"/>
    <col min="5889" max="5889" width="8.140625" style="53" customWidth="1"/>
    <col min="5890" max="5890" width="7.5703125" style="53" customWidth="1"/>
    <col min="5891" max="5891" width="1.7109375" style="53" customWidth="1"/>
    <col min="5892" max="5894" width="6.7109375" style="53" customWidth="1"/>
    <col min="5895" max="5895" width="1.7109375" style="53" customWidth="1"/>
    <col min="5896" max="5898" width="6.7109375" style="53" customWidth="1"/>
    <col min="5899" max="5899" width="1.7109375" style="53" customWidth="1"/>
    <col min="5900" max="5902" width="6.7109375" style="53" customWidth="1"/>
    <col min="5903" max="5903" width="1.7109375" style="53" customWidth="1"/>
    <col min="5904" max="5906" width="6.7109375" style="53" customWidth="1"/>
    <col min="5907" max="5907" width="1.7109375" style="53" customWidth="1"/>
    <col min="5908" max="5910" width="6.7109375" style="53" customWidth="1"/>
    <col min="5911" max="5911" width="1.7109375" style="53" customWidth="1"/>
    <col min="5912" max="5914" width="6.7109375" style="53" customWidth="1"/>
    <col min="5915" max="6142" width="11.42578125" style="53"/>
    <col min="6143" max="6143" width="21.28515625" style="53" customWidth="1"/>
    <col min="6144" max="6144" width="8.42578125" style="53" customWidth="1"/>
    <col min="6145" max="6145" width="8.140625" style="53" customWidth="1"/>
    <col min="6146" max="6146" width="7.5703125" style="53" customWidth="1"/>
    <col min="6147" max="6147" width="1.7109375" style="53" customWidth="1"/>
    <col min="6148" max="6150" width="6.7109375" style="53" customWidth="1"/>
    <col min="6151" max="6151" width="1.7109375" style="53" customWidth="1"/>
    <col min="6152" max="6154" width="6.7109375" style="53" customWidth="1"/>
    <col min="6155" max="6155" width="1.7109375" style="53" customWidth="1"/>
    <col min="6156" max="6158" width="6.7109375" style="53" customWidth="1"/>
    <col min="6159" max="6159" width="1.7109375" style="53" customWidth="1"/>
    <col min="6160" max="6162" width="6.7109375" style="53" customWidth="1"/>
    <col min="6163" max="6163" width="1.7109375" style="53" customWidth="1"/>
    <col min="6164" max="6166" width="6.7109375" style="53" customWidth="1"/>
    <col min="6167" max="6167" width="1.7109375" style="53" customWidth="1"/>
    <col min="6168" max="6170" width="6.7109375" style="53" customWidth="1"/>
    <col min="6171" max="6398" width="11.42578125" style="53"/>
    <col min="6399" max="6399" width="21.28515625" style="53" customWidth="1"/>
    <col min="6400" max="6400" width="8.42578125" style="53" customWidth="1"/>
    <col min="6401" max="6401" width="8.140625" style="53" customWidth="1"/>
    <col min="6402" max="6402" width="7.5703125" style="53" customWidth="1"/>
    <col min="6403" max="6403" width="1.7109375" style="53" customWidth="1"/>
    <col min="6404" max="6406" width="6.7109375" style="53" customWidth="1"/>
    <col min="6407" max="6407" width="1.7109375" style="53" customWidth="1"/>
    <col min="6408" max="6410" width="6.7109375" style="53" customWidth="1"/>
    <col min="6411" max="6411" width="1.7109375" style="53" customWidth="1"/>
    <col min="6412" max="6414" width="6.7109375" style="53" customWidth="1"/>
    <col min="6415" max="6415" width="1.7109375" style="53" customWidth="1"/>
    <col min="6416" max="6418" width="6.7109375" style="53" customWidth="1"/>
    <col min="6419" max="6419" width="1.7109375" style="53" customWidth="1"/>
    <col min="6420" max="6422" width="6.7109375" style="53" customWidth="1"/>
    <col min="6423" max="6423" width="1.7109375" style="53" customWidth="1"/>
    <col min="6424" max="6426" width="6.7109375" style="53" customWidth="1"/>
    <col min="6427" max="6654" width="11.42578125" style="53"/>
    <col min="6655" max="6655" width="21.28515625" style="53" customWidth="1"/>
    <col min="6656" max="6656" width="8.42578125" style="53" customWidth="1"/>
    <col min="6657" max="6657" width="8.140625" style="53" customWidth="1"/>
    <col min="6658" max="6658" width="7.5703125" style="53" customWidth="1"/>
    <col min="6659" max="6659" width="1.7109375" style="53" customWidth="1"/>
    <col min="6660" max="6662" width="6.7109375" style="53" customWidth="1"/>
    <col min="6663" max="6663" width="1.7109375" style="53" customWidth="1"/>
    <col min="6664" max="6666" width="6.7109375" style="53" customWidth="1"/>
    <col min="6667" max="6667" width="1.7109375" style="53" customWidth="1"/>
    <col min="6668" max="6670" width="6.7109375" style="53" customWidth="1"/>
    <col min="6671" max="6671" width="1.7109375" style="53" customWidth="1"/>
    <col min="6672" max="6674" width="6.7109375" style="53" customWidth="1"/>
    <col min="6675" max="6675" width="1.7109375" style="53" customWidth="1"/>
    <col min="6676" max="6678" width="6.7109375" style="53" customWidth="1"/>
    <col min="6679" max="6679" width="1.7109375" style="53" customWidth="1"/>
    <col min="6680" max="6682" width="6.7109375" style="53" customWidth="1"/>
    <col min="6683" max="6910" width="11.42578125" style="53"/>
    <col min="6911" max="6911" width="21.28515625" style="53" customWidth="1"/>
    <col min="6912" max="6912" width="8.42578125" style="53" customWidth="1"/>
    <col min="6913" max="6913" width="8.140625" style="53" customWidth="1"/>
    <col min="6914" max="6914" width="7.5703125" style="53" customWidth="1"/>
    <col min="6915" max="6915" width="1.7109375" style="53" customWidth="1"/>
    <col min="6916" max="6918" width="6.7109375" style="53" customWidth="1"/>
    <col min="6919" max="6919" width="1.7109375" style="53" customWidth="1"/>
    <col min="6920" max="6922" width="6.7109375" style="53" customWidth="1"/>
    <col min="6923" max="6923" width="1.7109375" style="53" customWidth="1"/>
    <col min="6924" max="6926" width="6.7109375" style="53" customWidth="1"/>
    <col min="6927" max="6927" width="1.7109375" style="53" customWidth="1"/>
    <col min="6928" max="6930" width="6.7109375" style="53" customWidth="1"/>
    <col min="6931" max="6931" width="1.7109375" style="53" customWidth="1"/>
    <col min="6932" max="6934" width="6.7109375" style="53" customWidth="1"/>
    <col min="6935" max="6935" width="1.7109375" style="53" customWidth="1"/>
    <col min="6936" max="6938" width="6.7109375" style="53" customWidth="1"/>
    <col min="6939" max="7166" width="11.42578125" style="53"/>
    <col min="7167" max="7167" width="21.28515625" style="53" customWidth="1"/>
    <col min="7168" max="7168" width="8.42578125" style="53" customWidth="1"/>
    <col min="7169" max="7169" width="8.140625" style="53" customWidth="1"/>
    <col min="7170" max="7170" width="7.5703125" style="53" customWidth="1"/>
    <col min="7171" max="7171" width="1.7109375" style="53" customWidth="1"/>
    <col min="7172" max="7174" width="6.7109375" style="53" customWidth="1"/>
    <col min="7175" max="7175" width="1.7109375" style="53" customWidth="1"/>
    <col min="7176" max="7178" width="6.7109375" style="53" customWidth="1"/>
    <col min="7179" max="7179" width="1.7109375" style="53" customWidth="1"/>
    <col min="7180" max="7182" width="6.7109375" style="53" customWidth="1"/>
    <col min="7183" max="7183" width="1.7109375" style="53" customWidth="1"/>
    <col min="7184" max="7186" width="6.7109375" style="53" customWidth="1"/>
    <col min="7187" max="7187" width="1.7109375" style="53" customWidth="1"/>
    <col min="7188" max="7190" width="6.7109375" style="53" customWidth="1"/>
    <col min="7191" max="7191" width="1.7109375" style="53" customWidth="1"/>
    <col min="7192" max="7194" width="6.7109375" style="53" customWidth="1"/>
    <col min="7195" max="7422" width="11.42578125" style="53"/>
    <col min="7423" max="7423" width="21.28515625" style="53" customWidth="1"/>
    <col min="7424" max="7424" width="8.42578125" style="53" customWidth="1"/>
    <col min="7425" max="7425" width="8.140625" style="53" customWidth="1"/>
    <col min="7426" max="7426" width="7.5703125" style="53" customWidth="1"/>
    <col min="7427" max="7427" width="1.7109375" style="53" customWidth="1"/>
    <col min="7428" max="7430" width="6.7109375" style="53" customWidth="1"/>
    <col min="7431" max="7431" width="1.7109375" style="53" customWidth="1"/>
    <col min="7432" max="7434" width="6.7109375" style="53" customWidth="1"/>
    <col min="7435" max="7435" width="1.7109375" style="53" customWidth="1"/>
    <col min="7436" max="7438" width="6.7109375" style="53" customWidth="1"/>
    <col min="7439" max="7439" width="1.7109375" style="53" customWidth="1"/>
    <col min="7440" max="7442" width="6.7109375" style="53" customWidth="1"/>
    <col min="7443" max="7443" width="1.7109375" style="53" customWidth="1"/>
    <col min="7444" max="7446" width="6.7109375" style="53" customWidth="1"/>
    <col min="7447" max="7447" width="1.7109375" style="53" customWidth="1"/>
    <col min="7448" max="7450" width="6.7109375" style="53" customWidth="1"/>
    <col min="7451" max="7678" width="11.42578125" style="53"/>
    <col min="7679" max="7679" width="21.28515625" style="53" customWidth="1"/>
    <col min="7680" max="7680" width="8.42578125" style="53" customWidth="1"/>
    <col min="7681" max="7681" width="8.140625" style="53" customWidth="1"/>
    <col min="7682" max="7682" width="7.5703125" style="53" customWidth="1"/>
    <col min="7683" max="7683" width="1.7109375" style="53" customWidth="1"/>
    <col min="7684" max="7686" width="6.7109375" style="53" customWidth="1"/>
    <col min="7687" max="7687" width="1.7109375" style="53" customWidth="1"/>
    <col min="7688" max="7690" width="6.7109375" style="53" customWidth="1"/>
    <col min="7691" max="7691" width="1.7109375" style="53" customWidth="1"/>
    <col min="7692" max="7694" width="6.7109375" style="53" customWidth="1"/>
    <col min="7695" max="7695" width="1.7109375" style="53" customWidth="1"/>
    <col min="7696" max="7698" width="6.7109375" style="53" customWidth="1"/>
    <col min="7699" max="7699" width="1.7109375" style="53" customWidth="1"/>
    <col min="7700" max="7702" width="6.7109375" style="53" customWidth="1"/>
    <col min="7703" max="7703" width="1.7109375" style="53" customWidth="1"/>
    <col min="7704" max="7706" width="6.7109375" style="53" customWidth="1"/>
    <col min="7707" max="7934" width="11.42578125" style="53"/>
    <col min="7935" max="7935" width="21.28515625" style="53" customWidth="1"/>
    <col min="7936" max="7936" width="8.42578125" style="53" customWidth="1"/>
    <col min="7937" max="7937" width="8.140625" style="53" customWidth="1"/>
    <col min="7938" max="7938" width="7.5703125" style="53" customWidth="1"/>
    <col min="7939" max="7939" width="1.7109375" style="53" customWidth="1"/>
    <col min="7940" max="7942" width="6.7109375" style="53" customWidth="1"/>
    <col min="7943" max="7943" width="1.7109375" style="53" customWidth="1"/>
    <col min="7944" max="7946" width="6.7109375" style="53" customWidth="1"/>
    <col min="7947" max="7947" width="1.7109375" style="53" customWidth="1"/>
    <col min="7948" max="7950" width="6.7109375" style="53" customWidth="1"/>
    <col min="7951" max="7951" width="1.7109375" style="53" customWidth="1"/>
    <col min="7952" max="7954" width="6.7109375" style="53" customWidth="1"/>
    <col min="7955" max="7955" width="1.7109375" style="53" customWidth="1"/>
    <col min="7956" max="7958" width="6.7109375" style="53" customWidth="1"/>
    <col min="7959" max="7959" width="1.7109375" style="53" customWidth="1"/>
    <col min="7960" max="7962" width="6.7109375" style="53" customWidth="1"/>
    <col min="7963" max="8190" width="11.42578125" style="53"/>
    <col min="8191" max="8191" width="21.28515625" style="53" customWidth="1"/>
    <col min="8192" max="8192" width="8.42578125" style="53" customWidth="1"/>
    <col min="8193" max="8193" width="8.140625" style="53" customWidth="1"/>
    <col min="8194" max="8194" width="7.5703125" style="53" customWidth="1"/>
    <col min="8195" max="8195" width="1.7109375" style="53" customWidth="1"/>
    <col min="8196" max="8198" width="6.7109375" style="53" customWidth="1"/>
    <col min="8199" max="8199" width="1.7109375" style="53" customWidth="1"/>
    <col min="8200" max="8202" width="6.7109375" style="53" customWidth="1"/>
    <col min="8203" max="8203" width="1.7109375" style="53" customWidth="1"/>
    <col min="8204" max="8206" width="6.7109375" style="53" customWidth="1"/>
    <col min="8207" max="8207" width="1.7109375" style="53" customWidth="1"/>
    <col min="8208" max="8210" width="6.7109375" style="53" customWidth="1"/>
    <col min="8211" max="8211" width="1.7109375" style="53" customWidth="1"/>
    <col min="8212" max="8214" width="6.7109375" style="53" customWidth="1"/>
    <col min="8215" max="8215" width="1.7109375" style="53" customWidth="1"/>
    <col min="8216" max="8218" width="6.7109375" style="53" customWidth="1"/>
    <col min="8219" max="8446" width="11.42578125" style="53"/>
    <col min="8447" max="8447" width="21.28515625" style="53" customWidth="1"/>
    <col min="8448" max="8448" width="8.42578125" style="53" customWidth="1"/>
    <col min="8449" max="8449" width="8.140625" style="53" customWidth="1"/>
    <col min="8450" max="8450" width="7.5703125" style="53" customWidth="1"/>
    <col min="8451" max="8451" width="1.7109375" style="53" customWidth="1"/>
    <col min="8452" max="8454" width="6.7109375" style="53" customWidth="1"/>
    <col min="8455" max="8455" width="1.7109375" style="53" customWidth="1"/>
    <col min="8456" max="8458" width="6.7109375" style="53" customWidth="1"/>
    <col min="8459" max="8459" width="1.7109375" style="53" customWidth="1"/>
    <col min="8460" max="8462" width="6.7109375" style="53" customWidth="1"/>
    <col min="8463" max="8463" width="1.7109375" style="53" customWidth="1"/>
    <col min="8464" max="8466" width="6.7109375" style="53" customWidth="1"/>
    <col min="8467" max="8467" width="1.7109375" style="53" customWidth="1"/>
    <col min="8468" max="8470" width="6.7109375" style="53" customWidth="1"/>
    <col min="8471" max="8471" width="1.7109375" style="53" customWidth="1"/>
    <col min="8472" max="8474" width="6.7109375" style="53" customWidth="1"/>
    <col min="8475" max="8702" width="11.42578125" style="53"/>
    <col min="8703" max="8703" width="21.28515625" style="53" customWidth="1"/>
    <col min="8704" max="8704" width="8.42578125" style="53" customWidth="1"/>
    <col min="8705" max="8705" width="8.140625" style="53" customWidth="1"/>
    <col min="8706" max="8706" width="7.5703125" style="53" customWidth="1"/>
    <col min="8707" max="8707" width="1.7109375" style="53" customWidth="1"/>
    <col min="8708" max="8710" width="6.7109375" style="53" customWidth="1"/>
    <col min="8711" max="8711" width="1.7109375" style="53" customWidth="1"/>
    <col min="8712" max="8714" width="6.7109375" style="53" customWidth="1"/>
    <col min="8715" max="8715" width="1.7109375" style="53" customWidth="1"/>
    <col min="8716" max="8718" width="6.7109375" style="53" customWidth="1"/>
    <col min="8719" max="8719" width="1.7109375" style="53" customWidth="1"/>
    <col min="8720" max="8722" width="6.7109375" style="53" customWidth="1"/>
    <col min="8723" max="8723" width="1.7109375" style="53" customWidth="1"/>
    <col min="8724" max="8726" width="6.7109375" style="53" customWidth="1"/>
    <col min="8727" max="8727" width="1.7109375" style="53" customWidth="1"/>
    <col min="8728" max="8730" width="6.7109375" style="53" customWidth="1"/>
    <col min="8731" max="8958" width="11.42578125" style="53"/>
    <col min="8959" max="8959" width="21.28515625" style="53" customWidth="1"/>
    <col min="8960" max="8960" width="8.42578125" style="53" customWidth="1"/>
    <col min="8961" max="8961" width="8.140625" style="53" customWidth="1"/>
    <col min="8962" max="8962" width="7.5703125" style="53" customWidth="1"/>
    <col min="8963" max="8963" width="1.7109375" style="53" customWidth="1"/>
    <col min="8964" max="8966" width="6.7109375" style="53" customWidth="1"/>
    <col min="8967" max="8967" width="1.7109375" style="53" customWidth="1"/>
    <col min="8968" max="8970" width="6.7109375" style="53" customWidth="1"/>
    <col min="8971" max="8971" width="1.7109375" style="53" customWidth="1"/>
    <col min="8972" max="8974" width="6.7109375" style="53" customWidth="1"/>
    <col min="8975" max="8975" width="1.7109375" style="53" customWidth="1"/>
    <col min="8976" max="8978" width="6.7109375" style="53" customWidth="1"/>
    <col min="8979" max="8979" width="1.7109375" style="53" customWidth="1"/>
    <col min="8980" max="8982" width="6.7109375" style="53" customWidth="1"/>
    <col min="8983" max="8983" width="1.7109375" style="53" customWidth="1"/>
    <col min="8984" max="8986" width="6.7109375" style="53" customWidth="1"/>
    <col min="8987" max="9214" width="11.42578125" style="53"/>
    <col min="9215" max="9215" width="21.28515625" style="53" customWidth="1"/>
    <col min="9216" max="9216" width="8.42578125" style="53" customWidth="1"/>
    <col min="9217" max="9217" width="8.140625" style="53" customWidth="1"/>
    <col min="9218" max="9218" width="7.5703125" style="53" customWidth="1"/>
    <col min="9219" max="9219" width="1.7109375" style="53" customWidth="1"/>
    <col min="9220" max="9222" width="6.7109375" style="53" customWidth="1"/>
    <col min="9223" max="9223" width="1.7109375" style="53" customWidth="1"/>
    <col min="9224" max="9226" width="6.7109375" style="53" customWidth="1"/>
    <col min="9227" max="9227" width="1.7109375" style="53" customWidth="1"/>
    <col min="9228" max="9230" width="6.7109375" style="53" customWidth="1"/>
    <col min="9231" max="9231" width="1.7109375" style="53" customWidth="1"/>
    <col min="9232" max="9234" width="6.7109375" style="53" customWidth="1"/>
    <col min="9235" max="9235" width="1.7109375" style="53" customWidth="1"/>
    <col min="9236" max="9238" width="6.7109375" style="53" customWidth="1"/>
    <col min="9239" max="9239" width="1.7109375" style="53" customWidth="1"/>
    <col min="9240" max="9242" width="6.7109375" style="53" customWidth="1"/>
    <col min="9243" max="9470" width="11.42578125" style="53"/>
    <col min="9471" max="9471" width="21.28515625" style="53" customWidth="1"/>
    <col min="9472" max="9472" width="8.42578125" style="53" customWidth="1"/>
    <col min="9473" max="9473" width="8.140625" style="53" customWidth="1"/>
    <col min="9474" max="9474" width="7.5703125" style="53" customWidth="1"/>
    <col min="9475" max="9475" width="1.7109375" style="53" customWidth="1"/>
    <col min="9476" max="9478" width="6.7109375" style="53" customWidth="1"/>
    <col min="9479" max="9479" width="1.7109375" style="53" customWidth="1"/>
    <col min="9480" max="9482" width="6.7109375" style="53" customWidth="1"/>
    <col min="9483" max="9483" width="1.7109375" style="53" customWidth="1"/>
    <col min="9484" max="9486" width="6.7109375" style="53" customWidth="1"/>
    <col min="9487" max="9487" width="1.7109375" style="53" customWidth="1"/>
    <col min="9488" max="9490" width="6.7109375" style="53" customWidth="1"/>
    <col min="9491" max="9491" width="1.7109375" style="53" customWidth="1"/>
    <col min="9492" max="9494" width="6.7109375" style="53" customWidth="1"/>
    <col min="9495" max="9495" width="1.7109375" style="53" customWidth="1"/>
    <col min="9496" max="9498" width="6.7109375" style="53" customWidth="1"/>
    <col min="9499" max="9726" width="11.42578125" style="53"/>
    <col min="9727" max="9727" width="21.28515625" style="53" customWidth="1"/>
    <col min="9728" max="9728" width="8.42578125" style="53" customWidth="1"/>
    <col min="9729" max="9729" width="8.140625" style="53" customWidth="1"/>
    <col min="9730" max="9730" width="7.5703125" style="53" customWidth="1"/>
    <col min="9731" max="9731" width="1.7109375" style="53" customWidth="1"/>
    <col min="9732" max="9734" width="6.7109375" style="53" customWidth="1"/>
    <col min="9735" max="9735" width="1.7109375" style="53" customWidth="1"/>
    <col min="9736" max="9738" width="6.7109375" style="53" customWidth="1"/>
    <col min="9739" max="9739" width="1.7109375" style="53" customWidth="1"/>
    <col min="9740" max="9742" width="6.7109375" style="53" customWidth="1"/>
    <col min="9743" max="9743" width="1.7109375" style="53" customWidth="1"/>
    <col min="9744" max="9746" width="6.7109375" style="53" customWidth="1"/>
    <col min="9747" max="9747" width="1.7109375" style="53" customWidth="1"/>
    <col min="9748" max="9750" width="6.7109375" style="53" customWidth="1"/>
    <col min="9751" max="9751" width="1.7109375" style="53" customWidth="1"/>
    <col min="9752" max="9754" width="6.7109375" style="53" customWidth="1"/>
    <col min="9755" max="9982" width="11.42578125" style="53"/>
    <col min="9983" max="9983" width="21.28515625" style="53" customWidth="1"/>
    <col min="9984" max="9984" width="8.42578125" style="53" customWidth="1"/>
    <col min="9985" max="9985" width="8.140625" style="53" customWidth="1"/>
    <col min="9986" max="9986" width="7.5703125" style="53" customWidth="1"/>
    <col min="9987" max="9987" width="1.7109375" style="53" customWidth="1"/>
    <col min="9988" max="9990" width="6.7109375" style="53" customWidth="1"/>
    <col min="9991" max="9991" width="1.7109375" style="53" customWidth="1"/>
    <col min="9992" max="9994" width="6.7109375" style="53" customWidth="1"/>
    <col min="9995" max="9995" width="1.7109375" style="53" customWidth="1"/>
    <col min="9996" max="9998" width="6.7109375" style="53" customWidth="1"/>
    <col min="9999" max="9999" width="1.7109375" style="53" customWidth="1"/>
    <col min="10000" max="10002" width="6.7109375" style="53" customWidth="1"/>
    <col min="10003" max="10003" width="1.7109375" style="53" customWidth="1"/>
    <col min="10004" max="10006" width="6.7109375" style="53" customWidth="1"/>
    <col min="10007" max="10007" width="1.7109375" style="53" customWidth="1"/>
    <col min="10008" max="10010" width="6.7109375" style="53" customWidth="1"/>
    <col min="10011" max="10238" width="11.42578125" style="53"/>
    <col min="10239" max="10239" width="21.28515625" style="53" customWidth="1"/>
    <col min="10240" max="10240" width="8.42578125" style="53" customWidth="1"/>
    <col min="10241" max="10241" width="8.140625" style="53" customWidth="1"/>
    <col min="10242" max="10242" width="7.5703125" style="53" customWidth="1"/>
    <col min="10243" max="10243" width="1.7109375" style="53" customWidth="1"/>
    <col min="10244" max="10246" width="6.7109375" style="53" customWidth="1"/>
    <col min="10247" max="10247" width="1.7109375" style="53" customWidth="1"/>
    <col min="10248" max="10250" width="6.7109375" style="53" customWidth="1"/>
    <col min="10251" max="10251" width="1.7109375" style="53" customWidth="1"/>
    <col min="10252" max="10254" width="6.7109375" style="53" customWidth="1"/>
    <col min="10255" max="10255" width="1.7109375" style="53" customWidth="1"/>
    <col min="10256" max="10258" width="6.7109375" style="53" customWidth="1"/>
    <col min="10259" max="10259" width="1.7109375" style="53" customWidth="1"/>
    <col min="10260" max="10262" width="6.7109375" style="53" customWidth="1"/>
    <col min="10263" max="10263" width="1.7109375" style="53" customWidth="1"/>
    <col min="10264" max="10266" width="6.7109375" style="53" customWidth="1"/>
    <col min="10267" max="10494" width="11.42578125" style="53"/>
    <col min="10495" max="10495" width="21.28515625" style="53" customWidth="1"/>
    <col min="10496" max="10496" width="8.42578125" style="53" customWidth="1"/>
    <col min="10497" max="10497" width="8.140625" style="53" customWidth="1"/>
    <col min="10498" max="10498" width="7.5703125" style="53" customWidth="1"/>
    <col min="10499" max="10499" width="1.7109375" style="53" customWidth="1"/>
    <col min="10500" max="10502" width="6.7109375" style="53" customWidth="1"/>
    <col min="10503" max="10503" width="1.7109375" style="53" customWidth="1"/>
    <col min="10504" max="10506" width="6.7109375" style="53" customWidth="1"/>
    <col min="10507" max="10507" width="1.7109375" style="53" customWidth="1"/>
    <col min="10508" max="10510" width="6.7109375" style="53" customWidth="1"/>
    <col min="10511" max="10511" width="1.7109375" style="53" customWidth="1"/>
    <col min="10512" max="10514" width="6.7109375" style="53" customWidth="1"/>
    <col min="10515" max="10515" width="1.7109375" style="53" customWidth="1"/>
    <col min="10516" max="10518" width="6.7109375" style="53" customWidth="1"/>
    <col min="10519" max="10519" width="1.7109375" style="53" customWidth="1"/>
    <col min="10520" max="10522" width="6.7109375" style="53" customWidth="1"/>
    <col min="10523" max="10750" width="11.42578125" style="53"/>
    <col min="10751" max="10751" width="21.28515625" style="53" customWidth="1"/>
    <col min="10752" max="10752" width="8.42578125" style="53" customWidth="1"/>
    <col min="10753" max="10753" width="8.140625" style="53" customWidth="1"/>
    <col min="10754" max="10754" width="7.5703125" style="53" customWidth="1"/>
    <col min="10755" max="10755" width="1.7109375" style="53" customWidth="1"/>
    <col min="10756" max="10758" width="6.7109375" style="53" customWidth="1"/>
    <col min="10759" max="10759" width="1.7109375" style="53" customWidth="1"/>
    <col min="10760" max="10762" width="6.7109375" style="53" customWidth="1"/>
    <col min="10763" max="10763" width="1.7109375" style="53" customWidth="1"/>
    <col min="10764" max="10766" width="6.7109375" style="53" customWidth="1"/>
    <col min="10767" max="10767" width="1.7109375" style="53" customWidth="1"/>
    <col min="10768" max="10770" width="6.7109375" style="53" customWidth="1"/>
    <col min="10771" max="10771" width="1.7109375" style="53" customWidth="1"/>
    <col min="10772" max="10774" width="6.7109375" style="53" customWidth="1"/>
    <col min="10775" max="10775" width="1.7109375" style="53" customWidth="1"/>
    <col min="10776" max="10778" width="6.7109375" style="53" customWidth="1"/>
    <col min="10779" max="11006" width="11.42578125" style="53"/>
    <col min="11007" max="11007" width="21.28515625" style="53" customWidth="1"/>
    <col min="11008" max="11008" width="8.42578125" style="53" customWidth="1"/>
    <col min="11009" max="11009" width="8.140625" style="53" customWidth="1"/>
    <col min="11010" max="11010" width="7.5703125" style="53" customWidth="1"/>
    <col min="11011" max="11011" width="1.7109375" style="53" customWidth="1"/>
    <col min="11012" max="11014" width="6.7109375" style="53" customWidth="1"/>
    <col min="11015" max="11015" width="1.7109375" style="53" customWidth="1"/>
    <col min="11016" max="11018" width="6.7109375" style="53" customWidth="1"/>
    <col min="11019" max="11019" width="1.7109375" style="53" customWidth="1"/>
    <col min="11020" max="11022" width="6.7109375" style="53" customWidth="1"/>
    <col min="11023" max="11023" width="1.7109375" style="53" customWidth="1"/>
    <col min="11024" max="11026" width="6.7109375" style="53" customWidth="1"/>
    <col min="11027" max="11027" width="1.7109375" style="53" customWidth="1"/>
    <col min="11028" max="11030" width="6.7109375" style="53" customWidth="1"/>
    <col min="11031" max="11031" width="1.7109375" style="53" customWidth="1"/>
    <col min="11032" max="11034" width="6.7109375" style="53" customWidth="1"/>
    <col min="11035" max="11262" width="11.42578125" style="53"/>
    <col min="11263" max="11263" width="21.28515625" style="53" customWidth="1"/>
    <col min="11264" max="11264" width="8.42578125" style="53" customWidth="1"/>
    <col min="11265" max="11265" width="8.140625" style="53" customWidth="1"/>
    <col min="11266" max="11266" width="7.5703125" style="53" customWidth="1"/>
    <col min="11267" max="11267" width="1.7109375" style="53" customWidth="1"/>
    <col min="11268" max="11270" width="6.7109375" style="53" customWidth="1"/>
    <col min="11271" max="11271" width="1.7109375" style="53" customWidth="1"/>
    <col min="11272" max="11274" width="6.7109375" style="53" customWidth="1"/>
    <col min="11275" max="11275" width="1.7109375" style="53" customWidth="1"/>
    <col min="11276" max="11278" width="6.7109375" style="53" customWidth="1"/>
    <col min="11279" max="11279" width="1.7109375" style="53" customWidth="1"/>
    <col min="11280" max="11282" width="6.7109375" style="53" customWidth="1"/>
    <col min="11283" max="11283" width="1.7109375" style="53" customWidth="1"/>
    <col min="11284" max="11286" width="6.7109375" style="53" customWidth="1"/>
    <col min="11287" max="11287" width="1.7109375" style="53" customWidth="1"/>
    <col min="11288" max="11290" width="6.7109375" style="53" customWidth="1"/>
    <col min="11291" max="11518" width="11.42578125" style="53"/>
    <col min="11519" max="11519" width="21.28515625" style="53" customWidth="1"/>
    <col min="11520" max="11520" width="8.42578125" style="53" customWidth="1"/>
    <col min="11521" max="11521" width="8.140625" style="53" customWidth="1"/>
    <col min="11522" max="11522" width="7.5703125" style="53" customWidth="1"/>
    <col min="11523" max="11523" width="1.7109375" style="53" customWidth="1"/>
    <col min="11524" max="11526" width="6.7109375" style="53" customWidth="1"/>
    <col min="11527" max="11527" width="1.7109375" style="53" customWidth="1"/>
    <col min="11528" max="11530" width="6.7109375" style="53" customWidth="1"/>
    <col min="11531" max="11531" width="1.7109375" style="53" customWidth="1"/>
    <col min="11532" max="11534" width="6.7109375" style="53" customWidth="1"/>
    <col min="11535" max="11535" width="1.7109375" style="53" customWidth="1"/>
    <col min="11536" max="11538" width="6.7109375" style="53" customWidth="1"/>
    <col min="11539" max="11539" width="1.7109375" style="53" customWidth="1"/>
    <col min="11540" max="11542" width="6.7109375" style="53" customWidth="1"/>
    <col min="11543" max="11543" width="1.7109375" style="53" customWidth="1"/>
    <col min="11544" max="11546" width="6.7109375" style="53" customWidth="1"/>
    <col min="11547" max="11774" width="11.42578125" style="53"/>
    <col min="11775" max="11775" width="21.28515625" style="53" customWidth="1"/>
    <col min="11776" max="11776" width="8.42578125" style="53" customWidth="1"/>
    <col min="11777" max="11777" width="8.140625" style="53" customWidth="1"/>
    <col min="11778" max="11778" width="7.5703125" style="53" customWidth="1"/>
    <col min="11779" max="11779" width="1.7109375" style="53" customWidth="1"/>
    <col min="11780" max="11782" width="6.7109375" style="53" customWidth="1"/>
    <col min="11783" max="11783" width="1.7109375" style="53" customWidth="1"/>
    <col min="11784" max="11786" width="6.7109375" style="53" customWidth="1"/>
    <col min="11787" max="11787" width="1.7109375" style="53" customWidth="1"/>
    <col min="11788" max="11790" width="6.7109375" style="53" customWidth="1"/>
    <col min="11791" max="11791" width="1.7109375" style="53" customWidth="1"/>
    <col min="11792" max="11794" width="6.7109375" style="53" customWidth="1"/>
    <col min="11795" max="11795" width="1.7109375" style="53" customWidth="1"/>
    <col min="11796" max="11798" width="6.7109375" style="53" customWidth="1"/>
    <col min="11799" max="11799" width="1.7109375" style="53" customWidth="1"/>
    <col min="11800" max="11802" width="6.7109375" style="53" customWidth="1"/>
    <col min="11803" max="12030" width="11.42578125" style="53"/>
    <col min="12031" max="12031" width="21.28515625" style="53" customWidth="1"/>
    <col min="12032" max="12032" width="8.42578125" style="53" customWidth="1"/>
    <col min="12033" max="12033" width="8.140625" style="53" customWidth="1"/>
    <col min="12034" max="12034" width="7.5703125" style="53" customWidth="1"/>
    <col min="12035" max="12035" width="1.7109375" style="53" customWidth="1"/>
    <col min="12036" max="12038" width="6.7109375" style="53" customWidth="1"/>
    <col min="12039" max="12039" width="1.7109375" style="53" customWidth="1"/>
    <col min="12040" max="12042" width="6.7109375" style="53" customWidth="1"/>
    <col min="12043" max="12043" width="1.7109375" style="53" customWidth="1"/>
    <col min="12044" max="12046" width="6.7109375" style="53" customWidth="1"/>
    <col min="12047" max="12047" width="1.7109375" style="53" customWidth="1"/>
    <col min="12048" max="12050" width="6.7109375" style="53" customWidth="1"/>
    <col min="12051" max="12051" width="1.7109375" style="53" customWidth="1"/>
    <col min="12052" max="12054" width="6.7109375" style="53" customWidth="1"/>
    <col min="12055" max="12055" width="1.7109375" style="53" customWidth="1"/>
    <col min="12056" max="12058" width="6.7109375" style="53" customWidth="1"/>
    <col min="12059" max="12286" width="11.42578125" style="53"/>
    <col min="12287" max="12287" width="21.28515625" style="53" customWidth="1"/>
    <col min="12288" max="12288" width="8.42578125" style="53" customWidth="1"/>
    <col min="12289" max="12289" width="8.140625" style="53" customWidth="1"/>
    <col min="12290" max="12290" width="7.5703125" style="53" customWidth="1"/>
    <col min="12291" max="12291" width="1.7109375" style="53" customWidth="1"/>
    <col min="12292" max="12294" width="6.7109375" style="53" customWidth="1"/>
    <col min="12295" max="12295" width="1.7109375" style="53" customWidth="1"/>
    <col min="12296" max="12298" width="6.7109375" style="53" customWidth="1"/>
    <col min="12299" max="12299" width="1.7109375" style="53" customWidth="1"/>
    <col min="12300" max="12302" width="6.7109375" style="53" customWidth="1"/>
    <col min="12303" max="12303" width="1.7109375" style="53" customWidth="1"/>
    <col min="12304" max="12306" width="6.7109375" style="53" customWidth="1"/>
    <col min="12307" max="12307" width="1.7109375" style="53" customWidth="1"/>
    <col min="12308" max="12310" width="6.7109375" style="53" customWidth="1"/>
    <col min="12311" max="12311" width="1.7109375" style="53" customWidth="1"/>
    <col min="12312" max="12314" width="6.7109375" style="53" customWidth="1"/>
    <col min="12315" max="12542" width="11.42578125" style="53"/>
    <col min="12543" max="12543" width="21.28515625" style="53" customWidth="1"/>
    <col min="12544" max="12544" width="8.42578125" style="53" customWidth="1"/>
    <col min="12545" max="12545" width="8.140625" style="53" customWidth="1"/>
    <col min="12546" max="12546" width="7.5703125" style="53" customWidth="1"/>
    <col min="12547" max="12547" width="1.7109375" style="53" customWidth="1"/>
    <col min="12548" max="12550" width="6.7109375" style="53" customWidth="1"/>
    <col min="12551" max="12551" width="1.7109375" style="53" customWidth="1"/>
    <col min="12552" max="12554" width="6.7109375" style="53" customWidth="1"/>
    <col min="12555" max="12555" width="1.7109375" style="53" customWidth="1"/>
    <col min="12556" max="12558" width="6.7109375" style="53" customWidth="1"/>
    <col min="12559" max="12559" width="1.7109375" style="53" customWidth="1"/>
    <col min="12560" max="12562" width="6.7109375" style="53" customWidth="1"/>
    <col min="12563" max="12563" width="1.7109375" style="53" customWidth="1"/>
    <col min="12564" max="12566" width="6.7109375" style="53" customWidth="1"/>
    <col min="12567" max="12567" width="1.7109375" style="53" customWidth="1"/>
    <col min="12568" max="12570" width="6.7109375" style="53" customWidth="1"/>
    <col min="12571" max="12798" width="11.42578125" style="53"/>
    <col min="12799" max="12799" width="21.28515625" style="53" customWidth="1"/>
    <col min="12800" max="12800" width="8.42578125" style="53" customWidth="1"/>
    <col min="12801" max="12801" width="8.140625" style="53" customWidth="1"/>
    <col min="12802" max="12802" width="7.5703125" style="53" customWidth="1"/>
    <col min="12803" max="12803" width="1.7109375" style="53" customWidth="1"/>
    <col min="12804" max="12806" width="6.7109375" style="53" customWidth="1"/>
    <col min="12807" max="12807" width="1.7109375" style="53" customWidth="1"/>
    <col min="12808" max="12810" width="6.7109375" style="53" customWidth="1"/>
    <col min="12811" max="12811" width="1.7109375" style="53" customWidth="1"/>
    <col min="12812" max="12814" width="6.7109375" style="53" customWidth="1"/>
    <col min="12815" max="12815" width="1.7109375" style="53" customWidth="1"/>
    <col min="12816" max="12818" width="6.7109375" style="53" customWidth="1"/>
    <col min="12819" max="12819" width="1.7109375" style="53" customWidth="1"/>
    <col min="12820" max="12822" width="6.7109375" style="53" customWidth="1"/>
    <col min="12823" max="12823" width="1.7109375" style="53" customWidth="1"/>
    <col min="12824" max="12826" width="6.7109375" style="53" customWidth="1"/>
    <col min="12827" max="13054" width="11.42578125" style="53"/>
    <col min="13055" max="13055" width="21.28515625" style="53" customWidth="1"/>
    <col min="13056" max="13056" width="8.42578125" style="53" customWidth="1"/>
    <col min="13057" max="13057" width="8.140625" style="53" customWidth="1"/>
    <col min="13058" max="13058" width="7.5703125" style="53" customWidth="1"/>
    <col min="13059" max="13059" width="1.7109375" style="53" customWidth="1"/>
    <col min="13060" max="13062" width="6.7109375" style="53" customWidth="1"/>
    <col min="13063" max="13063" width="1.7109375" style="53" customWidth="1"/>
    <col min="13064" max="13066" width="6.7109375" style="53" customWidth="1"/>
    <col min="13067" max="13067" width="1.7109375" style="53" customWidth="1"/>
    <col min="13068" max="13070" width="6.7109375" style="53" customWidth="1"/>
    <col min="13071" max="13071" width="1.7109375" style="53" customWidth="1"/>
    <col min="13072" max="13074" width="6.7109375" style="53" customWidth="1"/>
    <col min="13075" max="13075" width="1.7109375" style="53" customWidth="1"/>
    <col min="13076" max="13078" width="6.7109375" style="53" customWidth="1"/>
    <col min="13079" max="13079" width="1.7109375" style="53" customWidth="1"/>
    <col min="13080" max="13082" width="6.7109375" style="53" customWidth="1"/>
    <col min="13083" max="13310" width="11.42578125" style="53"/>
    <col min="13311" max="13311" width="21.28515625" style="53" customWidth="1"/>
    <col min="13312" max="13312" width="8.42578125" style="53" customWidth="1"/>
    <col min="13313" max="13313" width="8.140625" style="53" customWidth="1"/>
    <col min="13314" max="13314" width="7.5703125" style="53" customWidth="1"/>
    <col min="13315" max="13315" width="1.7109375" style="53" customWidth="1"/>
    <col min="13316" max="13318" width="6.7109375" style="53" customWidth="1"/>
    <col min="13319" max="13319" width="1.7109375" style="53" customWidth="1"/>
    <col min="13320" max="13322" width="6.7109375" style="53" customWidth="1"/>
    <col min="13323" max="13323" width="1.7109375" style="53" customWidth="1"/>
    <col min="13324" max="13326" width="6.7109375" style="53" customWidth="1"/>
    <col min="13327" max="13327" width="1.7109375" style="53" customWidth="1"/>
    <col min="13328" max="13330" width="6.7109375" style="53" customWidth="1"/>
    <col min="13331" max="13331" width="1.7109375" style="53" customWidth="1"/>
    <col min="13332" max="13334" width="6.7109375" style="53" customWidth="1"/>
    <col min="13335" max="13335" width="1.7109375" style="53" customWidth="1"/>
    <col min="13336" max="13338" width="6.7109375" style="53" customWidth="1"/>
    <col min="13339" max="13566" width="11.42578125" style="53"/>
    <col min="13567" max="13567" width="21.28515625" style="53" customWidth="1"/>
    <col min="13568" max="13568" width="8.42578125" style="53" customWidth="1"/>
    <col min="13569" max="13569" width="8.140625" style="53" customWidth="1"/>
    <col min="13570" max="13570" width="7.5703125" style="53" customWidth="1"/>
    <col min="13571" max="13571" width="1.7109375" style="53" customWidth="1"/>
    <col min="13572" max="13574" width="6.7109375" style="53" customWidth="1"/>
    <col min="13575" max="13575" width="1.7109375" style="53" customWidth="1"/>
    <col min="13576" max="13578" width="6.7109375" style="53" customWidth="1"/>
    <col min="13579" max="13579" width="1.7109375" style="53" customWidth="1"/>
    <col min="13580" max="13582" width="6.7109375" style="53" customWidth="1"/>
    <col min="13583" max="13583" width="1.7109375" style="53" customWidth="1"/>
    <col min="13584" max="13586" width="6.7109375" style="53" customWidth="1"/>
    <col min="13587" max="13587" width="1.7109375" style="53" customWidth="1"/>
    <col min="13588" max="13590" width="6.7109375" style="53" customWidth="1"/>
    <col min="13591" max="13591" width="1.7109375" style="53" customWidth="1"/>
    <col min="13592" max="13594" width="6.7109375" style="53" customWidth="1"/>
    <col min="13595" max="13822" width="11.42578125" style="53"/>
    <col min="13823" max="13823" width="21.28515625" style="53" customWidth="1"/>
    <col min="13824" max="13824" width="8.42578125" style="53" customWidth="1"/>
    <col min="13825" max="13825" width="8.140625" style="53" customWidth="1"/>
    <col min="13826" max="13826" width="7.5703125" style="53" customWidth="1"/>
    <col min="13827" max="13827" width="1.7109375" style="53" customWidth="1"/>
    <col min="13828" max="13830" width="6.7109375" style="53" customWidth="1"/>
    <col min="13831" max="13831" width="1.7109375" style="53" customWidth="1"/>
    <col min="13832" max="13834" width="6.7109375" style="53" customWidth="1"/>
    <col min="13835" max="13835" width="1.7109375" style="53" customWidth="1"/>
    <col min="13836" max="13838" width="6.7109375" style="53" customWidth="1"/>
    <col min="13839" max="13839" width="1.7109375" style="53" customWidth="1"/>
    <col min="13840" max="13842" width="6.7109375" style="53" customWidth="1"/>
    <col min="13843" max="13843" width="1.7109375" style="53" customWidth="1"/>
    <col min="13844" max="13846" width="6.7109375" style="53" customWidth="1"/>
    <col min="13847" max="13847" width="1.7109375" style="53" customWidth="1"/>
    <col min="13848" max="13850" width="6.7109375" style="53" customWidth="1"/>
    <col min="13851" max="14078" width="11.42578125" style="53"/>
    <col min="14079" max="14079" width="21.28515625" style="53" customWidth="1"/>
    <col min="14080" max="14080" width="8.42578125" style="53" customWidth="1"/>
    <col min="14081" max="14081" width="8.140625" style="53" customWidth="1"/>
    <col min="14082" max="14082" width="7.5703125" style="53" customWidth="1"/>
    <col min="14083" max="14083" width="1.7109375" style="53" customWidth="1"/>
    <col min="14084" max="14086" width="6.7109375" style="53" customWidth="1"/>
    <col min="14087" max="14087" width="1.7109375" style="53" customWidth="1"/>
    <col min="14088" max="14090" width="6.7109375" style="53" customWidth="1"/>
    <col min="14091" max="14091" width="1.7109375" style="53" customWidth="1"/>
    <col min="14092" max="14094" width="6.7109375" style="53" customWidth="1"/>
    <col min="14095" max="14095" width="1.7109375" style="53" customWidth="1"/>
    <col min="14096" max="14098" width="6.7109375" style="53" customWidth="1"/>
    <col min="14099" max="14099" width="1.7109375" style="53" customWidth="1"/>
    <col min="14100" max="14102" width="6.7109375" style="53" customWidth="1"/>
    <col min="14103" max="14103" width="1.7109375" style="53" customWidth="1"/>
    <col min="14104" max="14106" width="6.7109375" style="53" customWidth="1"/>
    <col min="14107" max="14334" width="11.42578125" style="53"/>
    <col min="14335" max="14335" width="21.28515625" style="53" customWidth="1"/>
    <col min="14336" max="14336" width="8.42578125" style="53" customWidth="1"/>
    <col min="14337" max="14337" width="8.140625" style="53" customWidth="1"/>
    <col min="14338" max="14338" width="7.5703125" style="53" customWidth="1"/>
    <col min="14339" max="14339" width="1.7109375" style="53" customWidth="1"/>
    <col min="14340" max="14342" width="6.7109375" style="53" customWidth="1"/>
    <col min="14343" max="14343" width="1.7109375" style="53" customWidth="1"/>
    <col min="14344" max="14346" width="6.7109375" style="53" customWidth="1"/>
    <col min="14347" max="14347" width="1.7109375" style="53" customWidth="1"/>
    <col min="14348" max="14350" width="6.7109375" style="53" customWidth="1"/>
    <col min="14351" max="14351" width="1.7109375" style="53" customWidth="1"/>
    <col min="14352" max="14354" width="6.7109375" style="53" customWidth="1"/>
    <col min="14355" max="14355" width="1.7109375" style="53" customWidth="1"/>
    <col min="14356" max="14358" width="6.7109375" style="53" customWidth="1"/>
    <col min="14359" max="14359" width="1.7109375" style="53" customWidth="1"/>
    <col min="14360" max="14362" width="6.7109375" style="53" customWidth="1"/>
    <col min="14363" max="14590" width="11.42578125" style="53"/>
    <col min="14591" max="14591" width="21.28515625" style="53" customWidth="1"/>
    <col min="14592" max="14592" width="8.42578125" style="53" customWidth="1"/>
    <col min="14593" max="14593" width="8.140625" style="53" customWidth="1"/>
    <col min="14594" max="14594" width="7.5703125" style="53" customWidth="1"/>
    <col min="14595" max="14595" width="1.7109375" style="53" customWidth="1"/>
    <col min="14596" max="14598" width="6.7109375" style="53" customWidth="1"/>
    <col min="14599" max="14599" width="1.7109375" style="53" customWidth="1"/>
    <col min="14600" max="14602" width="6.7109375" style="53" customWidth="1"/>
    <col min="14603" max="14603" width="1.7109375" style="53" customWidth="1"/>
    <col min="14604" max="14606" width="6.7109375" style="53" customWidth="1"/>
    <col min="14607" max="14607" width="1.7109375" style="53" customWidth="1"/>
    <col min="14608" max="14610" width="6.7109375" style="53" customWidth="1"/>
    <col min="14611" max="14611" width="1.7109375" style="53" customWidth="1"/>
    <col min="14612" max="14614" width="6.7109375" style="53" customWidth="1"/>
    <col min="14615" max="14615" width="1.7109375" style="53" customWidth="1"/>
    <col min="14616" max="14618" width="6.7109375" style="53" customWidth="1"/>
    <col min="14619" max="14846" width="11.42578125" style="53"/>
    <col min="14847" max="14847" width="21.28515625" style="53" customWidth="1"/>
    <col min="14848" max="14848" width="8.42578125" style="53" customWidth="1"/>
    <col min="14849" max="14849" width="8.140625" style="53" customWidth="1"/>
    <col min="14850" max="14850" width="7.5703125" style="53" customWidth="1"/>
    <col min="14851" max="14851" width="1.7109375" style="53" customWidth="1"/>
    <col min="14852" max="14854" width="6.7109375" style="53" customWidth="1"/>
    <col min="14855" max="14855" width="1.7109375" style="53" customWidth="1"/>
    <col min="14856" max="14858" width="6.7109375" style="53" customWidth="1"/>
    <col min="14859" max="14859" width="1.7109375" style="53" customWidth="1"/>
    <col min="14860" max="14862" width="6.7109375" style="53" customWidth="1"/>
    <col min="14863" max="14863" width="1.7109375" style="53" customWidth="1"/>
    <col min="14864" max="14866" width="6.7109375" style="53" customWidth="1"/>
    <col min="14867" max="14867" width="1.7109375" style="53" customWidth="1"/>
    <col min="14868" max="14870" width="6.7109375" style="53" customWidth="1"/>
    <col min="14871" max="14871" width="1.7109375" style="53" customWidth="1"/>
    <col min="14872" max="14874" width="6.7109375" style="53" customWidth="1"/>
    <col min="14875" max="15102" width="11.42578125" style="53"/>
    <col min="15103" max="15103" width="21.28515625" style="53" customWidth="1"/>
    <col min="15104" max="15104" width="8.42578125" style="53" customWidth="1"/>
    <col min="15105" max="15105" width="8.140625" style="53" customWidth="1"/>
    <col min="15106" max="15106" width="7.5703125" style="53" customWidth="1"/>
    <col min="15107" max="15107" width="1.7109375" style="53" customWidth="1"/>
    <col min="15108" max="15110" width="6.7109375" style="53" customWidth="1"/>
    <col min="15111" max="15111" width="1.7109375" style="53" customWidth="1"/>
    <col min="15112" max="15114" width="6.7109375" style="53" customWidth="1"/>
    <col min="15115" max="15115" width="1.7109375" style="53" customWidth="1"/>
    <col min="15116" max="15118" width="6.7109375" style="53" customWidth="1"/>
    <col min="15119" max="15119" width="1.7109375" style="53" customWidth="1"/>
    <col min="15120" max="15122" width="6.7109375" style="53" customWidth="1"/>
    <col min="15123" max="15123" width="1.7109375" style="53" customWidth="1"/>
    <col min="15124" max="15126" width="6.7109375" style="53" customWidth="1"/>
    <col min="15127" max="15127" width="1.7109375" style="53" customWidth="1"/>
    <col min="15128" max="15130" width="6.7109375" style="53" customWidth="1"/>
    <col min="15131" max="15358" width="11.42578125" style="53"/>
    <col min="15359" max="15359" width="21.28515625" style="53" customWidth="1"/>
    <col min="15360" max="15360" width="8.42578125" style="53" customWidth="1"/>
    <col min="15361" max="15361" width="8.140625" style="53" customWidth="1"/>
    <col min="15362" max="15362" width="7.5703125" style="53" customWidth="1"/>
    <col min="15363" max="15363" width="1.7109375" style="53" customWidth="1"/>
    <col min="15364" max="15366" width="6.7109375" style="53" customWidth="1"/>
    <col min="15367" max="15367" width="1.7109375" style="53" customWidth="1"/>
    <col min="15368" max="15370" width="6.7109375" style="53" customWidth="1"/>
    <col min="15371" max="15371" width="1.7109375" style="53" customWidth="1"/>
    <col min="15372" max="15374" width="6.7109375" style="53" customWidth="1"/>
    <col min="15375" max="15375" width="1.7109375" style="53" customWidth="1"/>
    <col min="15376" max="15378" width="6.7109375" style="53" customWidth="1"/>
    <col min="15379" max="15379" width="1.7109375" style="53" customWidth="1"/>
    <col min="15380" max="15382" width="6.7109375" style="53" customWidth="1"/>
    <col min="15383" max="15383" width="1.7109375" style="53" customWidth="1"/>
    <col min="15384" max="15386" width="6.7109375" style="53" customWidth="1"/>
    <col min="15387" max="15614" width="11.42578125" style="53"/>
    <col min="15615" max="15615" width="21.28515625" style="53" customWidth="1"/>
    <col min="15616" max="15616" width="8.42578125" style="53" customWidth="1"/>
    <col min="15617" max="15617" width="8.140625" style="53" customWidth="1"/>
    <col min="15618" max="15618" width="7.5703125" style="53" customWidth="1"/>
    <col min="15619" max="15619" width="1.7109375" style="53" customWidth="1"/>
    <col min="15620" max="15622" width="6.7109375" style="53" customWidth="1"/>
    <col min="15623" max="15623" width="1.7109375" style="53" customWidth="1"/>
    <col min="15624" max="15626" width="6.7109375" style="53" customWidth="1"/>
    <col min="15627" max="15627" width="1.7109375" style="53" customWidth="1"/>
    <col min="15628" max="15630" width="6.7109375" style="53" customWidth="1"/>
    <col min="15631" max="15631" width="1.7109375" style="53" customWidth="1"/>
    <col min="15632" max="15634" width="6.7109375" style="53" customWidth="1"/>
    <col min="15635" max="15635" width="1.7109375" style="53" customWidth="1"/>
    <col min="15636" max="15638" width="6.7109375" style="53" customWidth="1"/>
    <col min="15639" max="15639" width="1.7109375" style="53" customWidth="1"/>
    <col min="15640" max="15642" width="6.7109375" style="53" customWidth="1"/>
    <col min="15643" max="15870" width="11.42578125" style="53"/>
    <col min="15871" max="15871" width="21.28515625" style="53" customWidth="1"/>
    <col min="15872" max="15872" width="8.42578125" style="53" customWidth="1"/>
    <col min="15873" max="15873" width="8.140625" style="53" customWidth="1"/>
    <col min="15874" max="15874" width="7.5703125" style="53" customWidth="1"/>
    <col min="15875" max="15875" width="1.7109375" style="53" customWidth="1"/>
    <col min="15876" max="15878" width="6.7109375" style="53" customWidth="1"/>
    <col min="15879" max="15879" width="1.7109375" style="53" customWidth="1"/>
    <col min="15880" max="15882" width="6.7109375" style="53" customWidth="1"/>
    <col min="15883" max="15883" width="1.7109375" style="53" customWidth="1"/>
    <col min="15884" max="15886" width="6.7109375" style="53" customWidth="1"/>
    <col min="15887" max="15887" width="1.7109375" style="53" customWidth="1"/>
    <col min="15888" max="15890" width="6.7109375" style="53" customWidth="1"/>
    <col min="15891" max="15891" width="1.7109375" style="53" customWidth="1"/>
    <col min="15892" max="15894" width="6.7109375" style="53" customWidth="1"/>
    <col min="15895" max="15895" width="1.7109375" style="53" customWidth="1"/>
    <col min="15896" max="15898" width="6.7109375" style="53" customWidth="1"/>
    <col min="15899" max="16126" width="11.42578125" style="53"/>
    <col min="16127" max="16127" width="21.28515625" style="53" customWidth="1"/>
    <col min="16128" max="16128" width="8.42578125" style="53" customWidth="1"/>
    <col min="16129" max="16129" width="8.140625" style="53" customWidth="1"/>
    <col min="16130" max="16130" width="7.5703125" style="53" customWidth="1"/>
    <col min="16131" max="16131" width="1.7109375" style="53" customWidth="1"/>
    <col min="16132" max="16134" width="6.7109375" style="53" customWidth="1"/>
    <col min="16135" max="16135" width="1.7109375" style="53" customWidth="1"/>
    <col min="16136" max="16138" width="6.7109375" style="53" customWidth="1"/>
    <col min="16139" max="16139" width="1.7109375" style="53" customWidth="1"/>
    <col min="16140" max="16142" width="6.7109375" style="53" customWidth="1"/>
    <col min="16143" max="16143" width="1.7109375" style="53" customWidth="1"/>
    <col min="16144" max="16146" width="6.7109375" style="53" customWidth="1"/>
    <col min="16147" max="16147" width="1.7109375" style="53" customWidth="1"/>
    <col min="16148" max="16150" width="6.7109375" style="53" customWidth="1"/>
    <col min="16151" max="16151" width="1.7109375" style="53" customWidth="1"/>
    <col min="16152" max="16154" width="6.7109375" style="53" customWidth="1"/>
    <col min="16155" max="16384" width="11.42578125" style="53"/>
  </cols>
  <sheetData>
    <row r="1" spans="1:32" s="81" customFormat="1" ht="15" customHeight="1" x14ac:dyDescent="0.25">
      <c r="A1" s="261" t="s">
        <v>242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2" s="81" customFormat="1" ht="15" customHeight="1" x14ac:dyDescent="0.25">
      <c r="A2" s="260" t="s">
        <v>249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2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2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  <c r="AF4" s="53"/>
    </row>
    <row r="5" spans="1:32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  <c r="AF5" s="53"/>
    </row>
    <row r="6" spans="1:32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2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2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2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2" ht="15" customHeight="1" x14ac:dyDescent="0.25">
      <c r="A10" s="60" t="s">
        <v>8</v>
      </c>
      <c r="B10" s="120">
        <f>+B16+B22</f>
        <v>13097</v>
      </c>
      <c r="C10" s="120">
        <f t="shared" ref="B10:D13" si="0">+C16+C22</f>
        <v>4085</v>
      </c>
      <c r="D10" s="120">
        <f t="shared" si="0"/>
        <v>9012</v>
      </c>
      <c r="E10" s="120"/>
      <c r="F10" s="120">
        <f t="shared" ref="F10:H13" si="1">+F16+F22</f>
        <v>0</v>
      </c>
      <c r="G10" s="120">
        <f t="shared" si="1"/>
        <v>0</v>
      </c>
      <c r="H10" s="120">
        <f t="shared" si="1"/>
        <v>0</v>
      </c>
      <c r="I10" s="120"/>
      <c r="J10" s="120">
        <f t="shared" ref="J10:L13" si="2">+J16+J22</f>
        <v>0</v>
      </c>
      <c r="K10" s="120">
        <f t="shared" si="2"/>
        <v>0</v>
      </c>
      <c r="L10" s="120">
        <f t="shared" si="2"/>
        <v>0</v>
      </c>
      <c r="M10" s="120"/>
      <c r="N10" s="120">
        <f t="shared" ref="N10:P13" si="3">+N16+N22</f>
        <v>0</v>
      </c>
      <c r="O10" s="120">
        <f t="shared" si="3"/>
        <v>0</v>
      </c>
      <c r="P10" s="120">
        <f t="shared" si="3"/>
        <v>0</v>
      </c>
      <c r="Q10" s="120"/>
      <c r="R10" s="120">
        <f t="shared" ref="R10:T13" si="4">+R16+R22</f>
        <v>5531</v>
      </c>
      <c r="S10" s="120">
        <f t="shared" si="4"/>
        <v>1724</v>
      </c>
      <c r="T10" s="120">
        <f t="shared" si="4"/>
        <v>3807</v>
      </c>
      <c r="U10" s="120"/>
      <c r="V10" s="120">
        <f t="shared" ref="V10:X13" si="5">+V16+V22</f>
        <v>3938</v>
      </c>
      <c r="W10" s="120">
        <f t="shared" si="5"/>
        <v>1230</v>
      </c>
      <c r="X10" s="120">
        <f t="shared" si="5"/>
        <v>2708</v>
      </c>
      <c r="Y10" s="120"/>
      <c r="Z10" s="110">
        <f t="shared" ref="Z10:AB12" si="6">+Z16+Z22</f>
        <v>3628</v>
      </c>
      <c r="AA10" s="110">
        <f t="shared" si="6"/>
        <v>1131</v>
      </c>
      <c r="AB10" s="110">
        <f t="shared" si="6"/>
        <v>2497</v>
      </c>
    </row>
    <row r="11" spans="1:32" ht="15" customHeight="1" x14ac:dyDescent="0.25">
      <c r="A11" s="68" t="s">
        <v>41</v>
      </c>
      <c r="B11" s="121">
        <f t="shared" si="0"/>
        <v>12640</v>
      </c>
      <c r="C11" s="121">
        <f t="shared" si="0"/>
        <v>3841</v>
      </c>
      <c r="D11" s="121">
        <f t="shared" si="0"/>
        <v>8799</v>
      </c>
      <c r="E11" s="121"/>
      <c r="F11" s="121">
        <f t="shared" si="1"/>
        <v>0</v>
      </c>
      <c r="G11" s="121">
        <f t="shared" si="1"/>
        <v>0</v>
      </c>
      <c r="H11" s="121">
        <f t="shared" si="1"/>
        <v>0</v>
      </c>
      <c r="I11" s="121"/>
      <c r="J11" s="121">
        <f t="shared" si="2"/>
        <v>0</v>
      </c>
      <c r="K11" s="121">
        <f t="shared" si="2"/>
        <v>0</v>
      </c>
      <c r="L11" s="121">
        <f t="shared" si="2"/>
        <v>0</v>
      </c>
      <c r="M11" s="121"/>
      <c r="N11" s="121">
        <f t="shared" si="3"/>
        <v>0</v>
      </c>
      <c r="O11" s="121">
        <f t="shared" si="3"/>
        <v>0</v>
      </c>
      <c r="P11" s="121">
        <f t="shared" si="3"/>
        <v>0</v>
      </c>
      <c r="Q11" s="121"/>
      <c r="R11" s="121">
        <f t="shared" si="4"/>
        <v>5365</v>
      </c>
      <c r="S11" s="121">
        <f t="shared" si="4"/>
        <v>1624</v>
      </c>
      <c r="T11" s="121">
        <f t="shared" si="4"/>
        <v>3741</v>
      </c>
      <c r="U11" s="121"/>
      <c r="V11" s="121">
        <f t="shared" si="5"/>
        <v>3808</v>
      </c>
      <c r="W11" s="121">
        <f t="shared" si="5"/>
        <v>1164</v>
      </c>
      <c r="X11" s="121">
        <f t="shared" si="5"/>
        <v>2644</v>
      </c>
      <c r="Y11" s="121"/>
      <c r="Z11" s="37">
        <f t="shared" si="6"/>
        <v>3467</v>
      </c>
      <c r="AA11" s="37">
        <f t="shared" si="6"/>
        <v>1053</v>
      </c>
      <c r="AB11" s="37">
        <f t="shared" si="6"/>
        <v>2414</v>
      </c>
    </row>
    <row r="12" spans="1:32" ht="15" customHeight="1" x14ac:dyDescent="0.25">
      <c r="A12" s="68" t="s">
        <v>42</v>
      </c>
      <c r="B12" s="37">
        <f t="shared" si="0"/>
        <v>0</v>
      </c>
      <c r="C12" s="37">
        <f t="shared" si="0"/>
        <v>0</v>
      </c>
      <c r="D12" s="37">
        <f t="shared" si="0"/>
        <v>0</v>
      </c>
      <c r="E12" s="37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2" ht="15" customHeight="1" x14ac:dyDescent="0.25">
      <c r="A13" s="68" t="s">
        <v>194</v>
      </c>
      <c r="B13" s="37">
        <f t="shared" si="0"/>
        <v>457</v>
      </c>
      <c r="C13" s="37">
        <f t="shared" si="0"/>
        <v>244</v>
      </c>
      <c r="D13" s="37">
        <f t="shared" si="0"/>
        <v>213</v>
      </c>
      <c r="E13" s="37"/>
      <c r="F13" s="37">
        <f t="shared" si="1"/>
        <v>0</v>
      </c>
      <c r="G13" s="37">
        <f t="shared" si="1"/>
        <v>0</v>
      </c>
      <c r="H13" s="37">
        <f t="shared" si="1"/>
        <v>0</v>
      </c>
      <c r="I13" s="37"/>
      <c r="J13" s="37">
        <f t="shared" si="2"/>
        <v>0</v>
      </c>
      <c r="K13" s="37">
        <f t="shared" si="2"/>
        <v>0</v>
      </c>
      <c r="L13" s="37">
        <f t="shared" si="2"/>
        <v>0</v>
      </c>
      <c r="M13" s="37"/>
      <c r="N13" s="37">
        <f t="shared" si="3"/>
        <v>0</v>
      </c>
      <c r="O13" s="37">
        <f t="shared" si="3"/>
        <v>0</v>
      </c>
      <c r="P13" s="37">
        <f t="shared" si="3"/>
        <v>0</v>
      </c>
      <c r="Q13" s="37"/>
      <c r="R13" s="37">
        <f t="shared" si="4"/>
        <v>166</v>
      </c>
      <c r="S13" s="37">
        <f t="shared" si="4"/>
        <v>100</v>
      </c>
      <c r="T13" s="37">
        <f t="shared" si="4"/>
        <v>66</v>
      </c>
      <c r="U13" s="37"/>
      <c r="V13" s="37">
        <f t="shared" si="5"/>
        <v>130</v>
      </c>
      <c r="W13" s="37">
        <f t="shared" si="5"/>
        <v>66</v>
      </c>
      <c r="X13" s="37">
        <f t="shared" si="5"/>
        <v>64</v>
      </c>
      <c r="Y13" s="37"/>
      <c r="Z13" s="37">
        <f>+Z19</f>
        <v>161</v>
      </c>
      <c r="AA13" s="37">
        <f>+AA19</f>
        <v>78</v>
      </c>
      <c r="AB13" s="37">
        <f>+AB19</f>
        <v>83</v>
      </c>
    </row>
    <row r="14" spans="1:32" ht="9.9499999999999993" customHeight="1" x14ac:dyDescent="0.25">
      <c r="A14" s="5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37"/>
      <c r="AA14" s="37"/>
      <c r="AB14" s="37"/>
    </row>
    <row r="15" spans="1:32" ht="15" customHeight="1" x14ac:dyDescent="0.25">
      <c r="A15" s="60" t="s">
        <v>362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37"/>
      <c r="AA15" s="37"/>
      <c r="AB15" s="37"/>
    </row>
    <row r="16" spans="1:32" ht="15" customHeight="1" x14ac:dyDescent="0.25">
      <c r="A16" s="67" t="s">
        <v>8</v>
      </c>
      <c r="B16" s="120">
        <f>+B17+B18+B19</f>
        <v>9516</v>
      </c>
      <c r="C16" s="120">
        <f t="shared" ref="C16:D16" si="7">+C17+C18+C19</f>
        <v>3070</v>
      </c>
      <c r="D16" s="120">
        <f t="shared" si="7"/>
        <v>6446</v>
      </c>
      <c r="E16" s="120"/>
      <c r="F16" s="120">
        <f>+F17+F18+F19</f>
        <v>0</v>
      </c>
      <c r="G16" s="120">
        <f t="shared" ref="G16:H16" si="8">+G17+G18+G19</f>
        <v>0</v>
      </c>
      <c r="H16" s="120">
        <f t="shared" si="8"/>
        <v>0</v>
      </c>
      <c r="I16" s="120"/>
      <c r="J16" s="120">
        <f>+J17+J18+J19</f>
        <v>0</v>
      </c>
      <c r="K16" s="120">
        <f t="shared" ref="K16:L16" si="9">+K17+K18+K19</f>
        <v>0</v>
      </c>
      <c r="L16" s="120">
        <f t="shared" si="9"/>
        <v>0</v>
      </c>
      <c r="M16" s="120"/>
      <c r="N16" s="120">
        <f>+N17+N18+N19</f>
        <v>0</v>
      </c>
      <c r="O16" s="120">
        <f t="shared" ref="O16:P16" si="10">+O17+O18+O19</f>
        <v>0</v>
      </c>
      <c r="P16" s="120">
        <f t="shared" si="10"/>
        <v>0</v>
      </c>
      <c r="Q16" s="120"/>
      <c r="R16" s="120">
        <f>+R17+R18+R19</f>
        <v>4187</v>
      </c>
      <c r="S16" s="120">
        <f t="shared" ref="S16:T16" si="11">+S17+S18+S19</f>
        <v>1332</v>
      </c>
      <c r="T16" s="120">
        <f t="shared" si="11"/>
        <v>2855</v>
      </c>
      <c r="U16" s="120"/>
      <c r="V16" s="120">
        <f>+V17+V18+V19</f>
        <v>2792</v>
      </c>
      <c r="W16" s="120">
        <f t="shared" ref="W16:X16" si="12">+W17+W18+W19</f>
        <v>925</v>
      </c>
      <c r="X16" s="120">
        <f t="shared" si="12"/>
        <v>1867</v>
      </c>
      <c r="Y16" s="120"/>
      <c r="Z16" s="110">
        <f>SUM(Z17:Z19)</f>
        <v>2537</v>
      </c>
      <c r="AA16" s="110">
        <f>SUM(AA17:AA19)</f>
        <v>813</v>
      </c>
      <c r="AB16" s="110">
        <f>SUM(AB17:AB19)</f>
        <v>1724</v>
      </c>
    </row>
    <row r="17" spans="1:28" ht="15" customHeight="1" x14ac:dyDescent="0.25">
      <c r="A17" s="68" t="s">
        <v>41</v>
      </c>
      <c r="B17" s="121">
        <v>9059</v>
      </c>
      <c r="C17" s="121">
        <v>2826</v>
      </c>
      <c r="D17" s="121">
        <v>6233</v>
      </c>
      <c r="E17" s="121"/>
      <c r="F17" s="121">
        <v>0</v>
      </c>
      <c r="G17" s="121">
        <v>0</v>
      </c>
      <c r="H17" s="121">
        <v>0</v>
      </c>
      <c r="I17" s="121"/>
      <c r="J17" s="121">
        <v>0</v>
      </c>
      <c r="K17" s="121">
        <v>0</v>
      </c>
      <c r="L17" s="121">
        <v>0</v>
      </c>
      <c r="M17" s="121"/>
      <c r="N17" s="121">
        <v>0</v>
      </c>
      <c r="O17" s="121">
        <v>0</v>
      </c>
      <c r="P17" s="121">
        <v>0</v>
      </c>
      <c r="Q17" s="121"/>
      <c r="R17" s="121">
        <v>4021</v>
      </c>
      <c r="S17" s="121">
        <v>1232</v>
      </c>
      <c r="T17" s="121">
        <v>2789</v>
      </c>
      <c r="U17" s="121"/>
      <c r="V17" s="121">
        <v>2662</v>
      </c>
      <c r="W17" s="121">
        <v>859</v>
      </c>
      <c r="X17" s="121">
        <v>1803</v>
      </c>
      <c r="Y17" s="121"/>
      <c r="Z17" s="37">
        <v>2376</v>
      </c>
      <c r="AA17" s="37">
        <v>735</v>
      </c>
      <c r="AB17" s="37">
        <v>1641</v>
      </c>
    </row>
    <row r="18" spans="1:28" ht="15" customHeight="1" x14ac:dyDescent="0.25">
      <c r="A18" s="68" t="s">
        <v>42</v>
      </c>
      <c r="B18" s="37">
        <v>0</v>
      </c>
      <c r="C18" s="37">
        <v>0</v>
      </c>
      <c r="D18" s="37">
        <v>0</v>
      </c>
      <c r="E18" s="37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0</v>
      </c>
      <c r="S18" s="37">
        <v>0</v>
      </c>
      <c r="T18" s="37">
        <v>0</v>
      </c>
      <c r="U18" s="37"/>
      <c r="V18" s="37">
        <v>0</v>
      </c>
      <c r="W18" s="37">
        <v>0</v>
      </c>
      <c r="X18" s="37">
        <v>0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>
        <v>457</v>
      </c>
      <c r="C19" s="37">
        <v>244</v>
      </c>
      <c r="D19" s="37">
        <v>213</v>
      </c>
      <c r="E19" s="37"/>
      <c r="F19" s="37">
        <v>0</v>
      </c>
      <c r="G19" s="37">
        <v>0</v>
      </c>
      <c r="H19" s="37">
        <v>0</v>
      </c>
      <c r="I19" s="37"/>
      <c r="J19" s="37">
        <v>0</v>
      </c>
      <c r="K19" s="37">
        <v>0</v>
      </c>
      <c r="L19" s="37">
        <v>0</v>
      </c>
      <c r="M19" s="37"/>
      <c r="N19" s="37">
        <v>0</v>
      </c>
      <c r="O19" s="37">
        <v>0</v>
      </c>
      <c r="P19" s="37">
        <v>0</v>
      </c>
      <c r="Q19" s="37"/>
      <c r="R19" s="37">
        <v>166</v>
      </c>
      <c r="S19" s="37">
        <v>100</v>
      </c>
      <c r="T19" s="37">
        <v>66</v>
      </c>
      <c r="U19" s="37"/>
      <c r="V19" s="37">
        <v>130</v>
      </c>
      <c r="W19" s="37">
        <v>66</v>
      </c>
      <c r="X19" s="37">
        <v>64</v>
      </c>
      <c r="Y19" s="37"/>
      <c r="Z19" s="37">
        <v>161</v>
      </c>
      <c r="AA19" s="37">
        <v>78</v>
      </c>
      <c r="AB19" s="37">
        <v>83</v>
      </c>
    </row>
    <row r="20" spans="1:28" ht="9.9499999999999993" customHeight="1" x14ac:dyDescent="0.25">
      <c r="A20" s="6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37"/>
      <c r="AA21" s="37"/>
      <c r="AB21" s="37"/>
    </row>
    <row r="22" spans="1:28" ht="15" customHeight="1" x14ac:dyDescent="0.25">
      <c r="A22" s="67" t="s">
        <v>8</v>
      </c>
      <c r="B22" s="120">
        <f>+B23+B24+B25</f>
        <v>3581</v>
      </c>
      <c r="C22" s="120">
        <f t="shared" ref="C22:D22" si="13">+C23+C24+C25</f>
        <v>1015</v>
      </c>
      <c r="D22" s="120">
        <f t="shared" si="13"/>
        <v>2566</v>
      </c>
      <c r="E22" s="120"/>
      <c r="F22" s="110">
        <f>+F23+F24+F25</f>
        <v>0</v>
      </c>
      <c r="G22" s="110">
        <f t="shared" ref="G22:H22" si="14">+G23+G24+G25</f>
        <v>0</v>
      </c>
      <c r="H22" s="110">
        <f t="shared" si="14"/>
        <v>0</v>
      </c>
      <c r="I22" s="110"/>
      <c r="J22" s="110">
        <f>+J23+J24+J25</f>
        <v>0</v>
      </c>
      <c r="K22" s="110">
        <f t="shared" ref="K22:L22" si="15">+K23+K24+K25</f>
        <v>0</v>
      </c>
      <c r="L22" s="110">
        <f t="shared" si="15"/>
        <v>0</v>
      </c>
      <c r="M22" s="110"/>
      <c r="N22" s="110">
        <f>+N23+N24+N25</f>
        <v>0</v>
      </c>
      <c r="O22" s="110">
        <f t="shared" ref="O22:P22" si="16">+O23+O24+O25</f>
        <v>0</v>
      </c>
      <c r="P22" s="110">
        <f t="shared" si="16"/>
        <v>0</v>
      </c>
      <c r="Q22" s="110"/>
      <c r="R22" s="110">
        <f>+R23+R24+R25</f>
        <v>1344</v>
      </c>
      <c r="S22" s="110">
        <f t="shared" ref="S22:T22" si="17">+S23+S24+S25</f>
        <v>392</v>
      </c>
      <c r="T22" s="110">
        <f t="shared" si="17"/>
        <v>952</v>
      </c>
      <c r="U22" s="120"/>
      <c r="V22" s="120">
        <f>+V23+V24+V25</f>
        <v>1146</v>
      </c>
      <c r="W22" s="110">
        <f t="shared" ref="W22:X22" si="18">+W23+W24+W25</f>
        <v>305</v>
      </c>
      <c r="X22" s="110">
        <f t="shared" si="18"/>
        <v>841</v>
      </c>
      <c r="Y22" s="120"/>
      <c r="Z22" s="120">
        <f>SUM(Z23:Z25)</f>
        <v>1091</v>
      </c>
      <c r="AA22" s="110">
        <f>SUM(AA23:AA25)</f>
        <v>318</v>
      </c>
      <c r="AB22" s="110">
        <f>SUM(AB23:AB25)</f>
        <v>773</v>
      </c>
    </row>
    <row r="23" spans="1:28" ht="15" customHeight="1" x14ac:dyDescent="0.25">
      <c r="A23" s="68" t="s">
        <v>41</v>
      </c>
      <c r="B23" s="121">
        <v>3581</v>
      </c>
      <c r="C23" s="121">
        <v>1015</v>
      </c>
      <c r="D23" s="121">
        <v>2566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1344</v>
      </c>
      <c r="S23" s="37">
        <v>392</v>
      </c>
      <c r="T23" s="37">
        <v>952</v>
      </c>
      <c r="U23" s="121"/>
      <c r="V23" s="121">
        <v>1146</v>
      </c>
      <c r="W23" s="37">
        <v>305</v>
      </c>
      <c r="X23" s="37">
        <v>841</v>
      </c>
      <c r="Y23" s="121"/>
      <c r="Z23" s="121">
        <v>1091</v>
      </c>
      <c r="AA23" s="37">
        <v>318</v>
      </c>
      <c r="AB23" s="37">
        <v>773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+B10/'C75'!B9*100</f>
        <v>85.865075722808626</v>
      </c>
      <c r="C29" s="115">
        <f>+C10/'C75'!C9*100</f>
        <v>82.658842573856745</v>
      </c>
      <c r="D29" s="115">
        <f>+D10/'C75'!D9*100</f>
        <v>87.401803898748909</v>
      </c>
      <c r="E29" s="115"/>
      <c r="F29" s="115">
        <v>0</v>
      </c>
      <c r="G29" s="115">
        <v>0</v>
      </c>
      <c r="H29" s="115">
        <v>0</v>
      </c>
      <c r="I29" s="115"/>
      <c r="J29" s="115">
        <v>0</v>
      </c>
      <c r="K29" s="115">
        <v>0</v>
      </c>
      <c r="L29" s="115">
        <v>0</v>
      </c>
      <c r="M29" s="115"/>
      <c r="N29" s="115">
        <v>0</v>
      </c>
      <c r="O29" s="115">
        <v>0</v>
      </c>
      <c r="P29" s="115">
        <v>0</v>
      </c>
      <c r="Q29" s="115"/>
      <c r="R29" s="115">
        <f>+R10/'C75'!R9*100</f>
        <v>82.8862580548479</v>
      </c>
      <c r="S29" s="115">
        <f>+S10/'C75'!S9*100</f>
        <v>79.155188246097339</v>
      </c>
      <c r="T29" s="115">
        <f>+T10/'C75'!T9*100</f>
        <v>84.694104560622918</v>
      </c>
      <c r="U29" s="115"/>
      <c r="V29" s="115">
        <f>+V10/'C75'!V9*100</f>
        <v>85.348938014737755</v>
      </c>
      <c r="W29" s="115">
        <f>+W10/'C75'!W9*100</f>
        <v>82.884097035040426</v>
      </c>
      <c r="X29" s="115">
        <f>+X10/'C75'!X9*100</f>
        <v>86.517571884984022</v>
      </c>
      <c r="Y29" s="115"/>
      <c r="Z29" s="115">
        <f>+Z10/'C75'!Z9*100</f>
        <v>91.477559253656068</v>
      </c>
      <c r="AA29" s="115">
        <f>+AA10/'C75'!AA9*100</f>
        <v>88.359375</v>
      </c>
      <c r="AB29" s="115">
        <f>+AB10/'C75'!AB9*100</f>
        <v>92.963514519731945</v>
      </c>
    </row>
    <row r="30" spans="1:28" ht="15" customHeight="1" x14ac:dyDescent="0.25">
      <c r="A30" s="53" t="s">
        <v>41</v>
      </c>
      <c r="B30" s="116">
        <f>+B11/'C75'!B10*100</f>
        <v>85.619454040506668</v>
      </c>
      <c r="C30" s="116">
        <f>+C11/'C75'!C10*100</f>
        <v>82.125293991875139</v>
      </c>
      <c r="D30" s="116">
        <f>+D11/'C75'!D10*100</f>
        <v>87.239738251041047</v>
      </c>
      <c r="E30" s="116"/>
      <c r="F30" s="116">
        <v>0</v>
      </c>
      <c r="G30" s="116">
        <v>0</v>
      </c>
      <c r="H30" s="116">
        <v>0</v>
      </c>
      <c r="I30" s="116"/>
      <c r="J30" s="116">
        <v>0</v>
      </c>
      <c r="K30" s="116">
        <v>0</v>
      </c>
      <c r="L30" s="116">
        <v>0</v>
      </c>
      <c r="M30" s="116"/>
      <c r="N30" s="116">
        <v>0</v>
      </c>
      <c r="O30" s="116">
        <v>0</v>
      </c>
      <c r="P30" s="116">
        <v>0</v>
      </c>
      <c r="Q30" s="116"/>
      <c r="R30" s="116">
        <f>+R11/'C75'!R10*100</f>
        <v>82.563865804863042</v>
      </c>
      <c r="S30" s="116">
        <f>+S11/'C75'!S10*100</f>
        <v>78.378378378378372</v>
      </c>
      <c r="T30" s="116">
        <f>+T11/'C75'!T10*100</f>
        <v>84.523271577044738</v>
      </c>
      <c r="U30" s="116"/>
      <c r="V30" s="116">
        <f>+V11/'C75'!V10*100</f>
        <v>85.266457680250781</v>
      </c>
      <c r="W30" s="116">
        <f>+W11/'C75'!W10*100</f>
        <v>82.670454545454547</v>
      </c>
      <c r="X30" s="116">
        <f>+X11/'C75'!X10*100</f>
        <v>86.461739699149774</v>
      </c>
      <c r="Y30" s="116"/>
      <c r="Z30" s="116">
        <f>+Z11/'C75'!Z10*100</f>
        <v>91.260858120558041</v>
      </c>
      <c r="AA30" s="116">
        <f>+AA11/'C75'!AA10*100</f>
        <v>87.969924812030072</v>
      </c>
      <c r="AB30" s="116">
        <f>+AB11/'C75'!AB10*100</f>
        <v>92.774788624135283</v>
      </c>
    </row>
    <row r="31" spans="1:28" ht="15" customHeight="1" x14ac:dyDescent="0.25">
      <c r="A31" s="53" t="s">
        <v>42</v>
      </c>
      <c r="B31" s="116">
        <v>0</v>
      </c>
      <c r="C31" s="116">
        <v>0</v>
      </c>
      <c r="D31" s="116">
        <v>0</v>
      </c>
      <c r="E31" s="116"/>
      <c r="F31" s="116">
        <v>0</v>
      </c>
      <c r="G31" s="116">
        <v>0</v>
      </c>
      <c r="H31" s="116">
        <v>0</v>
      </c>
      <c r="I31" s="116"/>
      <c r="J31" s="116">
        <v>0</v>
      </c>
      <c r="K31" s="116">
        <v>0</v>
      </c>
      <c r="L31" s="116">
        <v>0</v>
      </c>
      <c r="M31" s="116"/>
      <c r="N31" s="116">
        <v>0</v>
      </c>
      <c r="O31" s="116">
        <v>0</v>
      </c>
      <c r="P31" s="116">
        <v>0</v>
      </c>
      <c r="Q31" s="116"/>
      <c r="R31" s="116">
        <v>0</v>
      </c>
      <c r="S31" s="116">
        <v>0</v>
      </c>
      <c r="T31" s="116">
        <v>0</v>
      </c>
      <c r="U31" s="116"/>
      <c r="V31" s="116">
        <v>0</v>
      </c>
      <c r="W31" s="116">
        <v>0</v>
      </c>
      <c r="X31" s="116">
        <v>0</v>
      </c>
      <c r="Y31" s="116"/>
      <c r="Z31" s="116">
        <v>0</v>
      </c>
      <c r="AA31" s="116">
        <v>0</v>
      </c>
      <c r="AB31" s="116">
        <v>0</v>
      </c>
    </row>
    <row r="32" spans="1:28" ht="15" customHeight="1" x14ac:dyDescent="0.25">
      <c r="A32" s="53" t="s">
        <v>194</v>
      </c>
      <c r="B32" s="37">
        <f>+B13/'C75'!B12*100</f>
        <v>93.265306122448976</v>
      </c>
      <c r="C32" s="37">
        <f>+C13/'C75'!C12*100</f>
        <v>92.075471698113205</v>
      </c>
      <c r="D32" s="37">
        <f>+D13/'C75'!D12*100</f>
        <v>94.666666666666671</v>
      </c>
      <c r="E32" s="37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37">
        <f>+R13/'C75'!R12*100</f>
        <v>94.857142857142861</v>
      </c>
      <c r="S32" s="37">
        <f>+S13/'C75'!S12*100</f>
        <v>94.339622641509436</v>
      </c>
      <c r="T32" s="37">
        <f>+T13/'C75'!T12*100</f>
        <v>95.652173913043484</v>
      </c>
      <c r="U32" s="37"/>
      <c r="V32" s="37">
        <f>+V13/'C75'!V12*100</f>
        <v>87.837837837837839</v>
      </c>
      <c r="W32" s="37">
        <f>+W13/'C75'!W12*100</f>
        <v>86.842105263157904</v>
      </c>
      <c r="X32" s="37">
        <f>+X13/'C75'!X12*100</f>
        <v>88.888888888888886</v>
      </c>
      <c r="Y32" s="116"/>
      <c r="Z32" s="116">
        <f>+Z13/'C75'!Z12*100</f>
        <v>96.407185628742525</v>
      </c>
      <c r="AA32" s="116">
        <f>+AA13/'C75'!AA12*100</f>
        <v>93.975903614457835</v>
      </c>
      <c r="AB32" s="116">
        <f>+AB13/'C75'!AB12*100</f>
        <v>98.80952380952381</v>
      </c>
    </row>
    <row r="33" spans="1:28" ht="9.9499999999999993" customHeight="1" x14ac:dyDescent="0.25">
      <c r="A33" s="52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15" customHeight="1" x14ac:dyDescent="0.25">
      <c r="A34" s="202" t="s">
        <v>362</v>
      </c>
      <c r="B34" s="117"/>
      <c r="C34" s="117"/>
      <c r="D34" s="117"/>
      <c r="E34" s="101"/>
      <c r="F34" s="117"/>
      <c r="G34" s="117"/>
      <c r="H34" s="117"/>
      <c r="I34" s="101"/>
      <c r="J34" s="117"/>
      <c r="K34" s="117"/>
      <c r="L34" s="117"/>
      <c r="M34" s="101"/>
      <c r="N34" s="117"/>
      <c r="O34" s="117"/>
      <c r="P34" s="117"/>
      <c r="Q34" s="101"/>
      <c r="R34" s="117"/>
      <c r="S34" s="117"/>
      <c r="T34" s="117"/>
      <c r="U34" s="101"/>
      <c r="V34" s="117"/>
      <c r="W34" s="117"/>
      <c r="X34" s="117"/>
      <c r="Y34" s="101"/>
      <c r="Z34" s="117"/>
      <c r="AA34" s="117"/>
      <c r="AB34" s="117"/>
    </row>
    <row r="35" spans="1:28" ht="15" customHeight="1" x14ac:dyDescent="0.25">
      <c r="A35" s="70" t="s">
        <v>8</v>
      </c>
      <c r="B35" s="115">
        <f>+B16/'C75'!B15*100</f>
        <v>87.22273143904674</v>
      </c>
      <c r="C35" s="115">
        <f>+C16/'C75'!C15*100</f>
        <v>84.040514645496856</v>
      </c>
      <c r="D35" s="115">
        <f>+D16/'C75'!D15*100</f>
        <v>88.82458316108584</v>
      </c>
      <c r="E35" s="115"/>
      <c r="F35" s="115">
        <v>0</v>
      </c>
      <c r="G35" s="115">
        <v>0</v>
      </c>
      <c r="H35" s="115">
        <v>0</v>
      </c>
      <c r="I35" s="115"/>
      <c r="J35" s="115">
        <v>0</v>
      </c>
      <c r="K35" s="115">
        <v>0</v>
      </c>
      <c r="L35" s="115">
        <v>0</v>
      </c>
      <c r="M35" s="115"/>
      <c r="N35" s="115">
        <v>0</v>
      </c>
      <c r="O35" s="115">
        <v>0</v>
      </c>
      <c r="P35" s="115">
        <v>0</v>
      </c>
      <c r="Q35" s="115"/>
      <c r="R35" s="115">
        <f>+R16/'C75'!R15*100</f>
        <v>85.361875637105001</v>
      </c>
      <c r="S35" s="115">
        <f>+S16/'C75'!S15*100</f>
        <v>80.874316939890718</v>
      </c>
      <c r="T35" s="115">
        <f>+T16/'C75'!T15*100</f>
        <v>87.630448127685696</v>
      </c>
      <c r="U35" s="115"/>
      <c r="V35" s="115">
        <f>+V16/'C75'!V15*100</f>
        <v>86.386138613861391</v>
      </c>
      <c r="W35" s="115">
        <f>+W16/'C75'!W15*100</f>
        <v>84.784601283226408</v>
      </c>
      <c r="X35" s="115">
        <f>+X16/'C75'!X15*100</f>
        <v>87.202241943017285</v>
      </c>
      <c r="Y35" s="115"/>
      <c r="Z35" s="115">
        <f>+Z16/'C75'!Z15*100</f>
        <v>91.489361702127653</v>
      </c>
      <c r="AA35" s="115">
        <f>+AA16/'C75'!AA15*100</f>
        <v>88.852459016393453</v>
      </c>
      <c r="AB35" s="115">
        <f>+AB16/'C75'!AB15*100</f>
        <v>92.787944025834236</v>
      </c>
    </row>
    <row r="36" spans="1:28" ht="15" customHeight="1" x14ac:dyDescent="0.25">
      <c r="A36" s="53" t="s">
        <v>41</v>
      </c>
      <c r="B36" s="116">
        <f>+B17/'C75'!B16*100</f>
        <v>86.938579654510562</v>
      </c>
      <c r="C36" s="116">
        <f>+C17/'C75'!C16*100</f>
        <v>83.412042502951593</v>
      </c>
      <c r="D36" s="116">
        <f>+D17/'C75'!D16*100</f>
        <v>88.637656427758813</v>
      </c>
      <c r="E36" s="114"/>
      <c r="F36" s="116">
        <v>0</v>
      </c>
      <c r="G36" s="116">
        <v>0</v>
      </c>
      <c r="H36" s="116">
        <v>0</v>
      </c>
      <c r="I36" s="114"/>
      <c r="J36" s="116">
        <v>0</v>
      </c>
      <c r="K36" s="116">
        <v>0</v>
      </c>
      <c r="L36" s="116">
        <v>0</v>
      </c>
      <c r="M36" s="114"/>
      <c r="N36" s="116">
        <v>0</v>
      </c>
      <c r="O36" s="116">
        <v>0</v>
      </c>
      <c r="P36" s="116">
        <v>0</v>
      </c>
      <c r="Q36" s="114"/>
      <c r="R36" s="116">
        <f>+R17/'C75'!R16*100</f>
        <v>85.010570824524308</v>
      </c>
      <c r="S36" s="116">
        <f>+S17/'C75'!S16*100</f>
        <v>79.948085658663203</v>
      </c>
      <c r="T36" s="116">
        <f>+T17/'C75'!T16*100</f>
        <v>87.456883035434302</v>
      </c>
      <c r="U36" s="114"/>
      <c r="V36" s="116">
        <f>+V17/'C75'!V16*100</f>
        <v>86.316472114137483</v>
      </c>
      <c r="W36" s="116">
        <f>+W17/'C75'!W16*100</f>
        <v>84.630541871921181</v>
      </c>
      <c r="X36" s="116">
        <f>+X17/'C75'!X16*100</f>
        <v>87.143547607539873</v>
      </c>
      <c r="Y36" s="114"/>
      <c r="Z36" s="116">
        <f>+Z17/'C75'!Z16*100</f>
        <v>91.174213353798933</v>
      </c>
      <c r="AA36" s="116">
        <f>+AA17/'C75'!AA16*100</f>
        <v>88.34134615384616</v>
      </c>
      <c r="AB36" s="116">
        <f>+AB17/'C75'!AB16*100</f>
        <v>92.502818489289737</v>
      </c>
    </row>
    <row r="37" spans="1:28" ht="15" customHeight="1" x14ac:dyDescent="0.25">
      <c r="A37" s="53" t="s">
        <v>42</v>
      </c>
      <c r="B37" s="116">
        <v>0</v>
      </c>
      <c r="C37" s="116">
        <v>0</v>
      </c>
      <c r="D37" s="116">
        <v>0</v>
      </c>
      <c r="E37" s="114"/>
      <c r="F37" s="116">
        <v>0</v>
      </c>
      <c r="G37" s="116">
        <v>0</v>
      </c>
      <c r="H37" s="116">
        <v>0</v>
      </c>
      <c r="I37" s="114"/>
      <c r="J37" s="116">
        <v>0</v>
      </c>
      <c r="K37" s="116">
        <v>0</v>
      </c>
      <c r="L37" s="116">
        <v>0</v>
      </c>
      <c r="M37" s="114"/>
      <c r="N37" s="116">
        <v>0</v>
      </c>
      <c r="O37" s="116">
        <v>0</v>
      </c>
      <c r="P37" s="116">
        <v>0</v>
      </c>
      <c r="Q37" s="114"/>
      <c r="R37" s="116">
        <v>0</v>
      </c>
      <c r="S37" s="116">
        <v>0</v>
      </c>
      <c r="T37" s="116">
        <v>0</v>
      </c>
      <c r="U37" s="114"/>
      <c r="V37" s="116">
        <v>0</v>
      </c>
      <c r="W37" s="116">
        <v>0</v>
      </c>
      <c r="X37" s="116">
        <v>0</v>
      </c>
      <c r="Y37" s="114"/>
      <c r="Z37" s="116">
        <v>0</v>
      </c>
      <c r="AA37" s="116">
        <v>0</v>
      </c>
      <c r="AB37" s="116">
        <v>0</v>
      </c>
    </row>
    <row r="38" spans="1:28" ht="15" customHeight="1" x14ac:dyDescent="0.25">
      <c r="A38" s="53" t="s">
        <v>194</v>
      </c>
      <c r="B38" s="37">
        <f>+B19/'C75'!B18*100</f>
        <v>93.265306122448976</v>
      </c>
      <c r="C38" s="37">
        <f>+C19/'C75'!C18*100</f>
        <v>92.075471698113205</v>
      </c>
      <c r="D38" s="37">
        <f>+D19/'C75'!D18*100</f>
        <v>94.666666666666671</v>
      </c>
      <c r="E38" s="37"/>
      <c r="F38" s="37">
        <v>0</v>
      </c>
      <c r="G38" s="37">
        <v>0</v>
      </c>
      <c r="H38" s="37">
        <v>0</v>
      </c>
      <c r="I38" s="37"/>
      <c r="J38" s="37">
        <v>0</v>
      </c>
      <c r="K38" s="37">
        <v>0</v>
      </c>
      <c r="L38" s="37">
        <v>0</v>
      </c>
      <c r="M38" s="37"/>
      <c r="N38" s="37">
        <v>0</v>
      </c>
      <c r="O38" s="37">
        <v>0</v>
      </c>
      <c r="P38" s="37">
        <v>0</v>
      </c>
      <c r="Q38" s="37"/>
      <c r="R38" s="99">
        <f>+R19/'C75'!R18*100</f>
        <v>94.857142857142861</v>
      </c>
      <c r="S38" s="99">
        <f>+S19/'C75'!S18*100</f>
        <v>94.339622641509436</v>
      </c>
      <c r="T38" s="99">
        <f>+T19/'C75'!T18*100</f>
        <v>95.652173913043484</v>
      </c>
      <c r="U38" s="99"/>
      <c r="V38" s="99">
        <f>+V19/'C75'!V18*100</f>
        <v>87.837837837837839</v>
      </c>
      <c r="W38" s="99">
        <f>+W19/'C75'!W18*100</f>
        <v>86.842105263157904</v>
      </c>
      <c r="X38" s="99">
        <f>+X19/'C75'!X18*100</f>
        <v>88.888888888888886</v>
      </c>
      <c r="Y38" s="114"/>
      <c r="Z38" s="99">
        <f>+Z19/'C75'!Z18*100</f>
        <v>96.407185628742525</v>
      </c>
      <c r="AA38" s="99">
        <f>+AA19/'C75'!AA18*100</f>
        <v>93.975903614457835</v>
      </c>
      <c r="AB38" s="99">
        <f>+AB19/'C75'!AB18*100</f>
        <v>98.80952380952381</v>
      </c>
    </row>
    <row r="39" spans="1:28" ht="9.9499999999999993" customHeight="1" x14ac:dyDescent="0.2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</row>
    <row r="40" spans="1:28" ht="15" customHeight="1" x14ac:dyDescent="0.25">
      <c r="A40" s="72" t="s">
        <v>363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</row>
    <row r="41" spans="1:28" ht="15" customHeight="1" x14ac:dyDescent="0.25">
      <c r="A41" s="73" t="s">
        <v>8</v>
      </c>
      <c r="B41" s="115">
        <f>+B22/'C75'!B21*100</f>
        <v>82.454524522219657</v>
      </c>
      <c r="C41" s="115">
        <f>+C22/'C75'!C21*100</f>
        <v>78.743211792086882</v>
      </c>
      <c r="D41" s="115">
        <f>+D22/'C75'!D21*100</f>
        <v>84.020956123117216</v>
      </c>
      <c r="E41" s="115"/>
      <c r="F41" s="115">
        <v>0</v>
      </c>
      <c r="G41" s="115">
        <v>0</v>
      </c>
      <c r="H41" s="115">
        <v>0</v>
      </c>
      <c r="I41" s="115"/>
      <c r="J41" s="115">
        <v>0</v>
      </c>
      <c r="K41" s="115">
        <v>0</v>
      </c>
      <c r="L41" s="115">
        <v>0</v>
      </c>
      <c r="M41" s="115"/>
      <c r="N41" s="115">
        <v>0</v>
      </c>
      <c r="O41" s="115">
        <v>0</v>
      </c>
      <c r="P41" s="115">
        <v>0</v>
      </c>
      <c r="Q41" s="115"/>
      <c r="R41" s="115">
        <f>+R22/'C75'!R21*100</f>
        <v>76.018099547511312</v>
      </c>
      <c r="S41" s="115">
        <f>+S22/'C75'!S21*100</f>
        <v>73.822975517890782</v>
      </c>
      <c r="T41" s="115">
        <f>+T22/'C75'!T21*100</f>
        <v>76.96038803556992</v>
      </c>
      <c r="U41" s="115"/>
      <c r="V41" s="115">
        <f>+V22/'C75'!V21*100</f>
        <v>82.923299565846591</v>
      </c>
      <c r="W41" s="115">
        <f>+W22/'C75'!W21*100</f>
        <v>77.608142493638681</v>
      </c>
      <c r="X41" s="115">
        <f>+X22/'C75'!X21*100</f>
        <v>85.035389282103139</v>
      </c>
      <c r="Y41" s="115"/>
      <c r="Z41" s="115">
        <f>+Z22/'C75'!Z21*100</f>
        <v>91.450125733445091</v>
      </c>
      <c r="AA41" s="115">
        <f>+AA22/'C75'!AA21*100</f>
        <v>87.123287671232873</v>
      </c>
      <c r="AB41" s="115">
        <f>+AB22/'C75'!AB21*100</f>
        <v>93.357487922705317</v>
      </c>
    </row>
    <row r="42" spans="1:28" ht="15" customHeight="1" x14ac:dyDescent="0.25">
      <c r="A42" s="53" t="s">
        <v>41</v>
      </c>
      <c r="B42" s="116">
        <f>+B23/'C75'!B22*100</f>
        <v>82.454524522219657</v>
      </c>
      <c r="C42" s="116">
        <f>+C23/'C75'!C22*100</f>
        <v>78.743211792086882</v>
      </c>
      <c r="D42" s="116">
        <f>+D23/'C75'!D22*100</f>
        <v>84.020956123117216</v>
      </c>
      <c r="E42" s="114"/>
      <c r="F42" s="116">
        <v>0</v>
      </c>
      <c r="G42" s="116">
        <v>0</v>
      </c>
      <c r="H42" s="116">
        <v>0</v>
      </c>
      <c r="I42" s="114"/>
      <c r="J42" s="116">
        <v>0</v>
      </c>
      <c r="K42" s="116">
        <v>0</v>
      </c>
      <c r="L42" s="116">
        <v>0</v>
      </c>
      <c r="M42" s="114"/>
      <c r="N42" s="116">
        <v>0</v>
      </c>
      <c r="O42" s="116">
        <v>0</v>
      </c>
      <c r="P42" s="116">
        <v>0</v>
      </c>
      <c r="Q42" s="114"/>
      <c r="R42" s="116">
        <f>+R23/'C75'!R22*100</f>
        <v>76.018099547511312</v>
      </c>
      <c r="S42" s="116">
        <f>+S23/'C75'!S22*100</f>
        <v>73.822975517890782</v>
      </c>
      <c r="T42" s="116">
        <f>+T23/'C75'!T22*100</f>
        <v>76.96038803556992</v>
      </c>
      <c r="U42" s="114"/>
      <c r="V42" s="116">
        <f>+V23/'C75'!V22*100</f>
        <v>82.923299565846591</v>
      </c>
      <c r="W42" s="116">
        <f>+W23/'C75'!W22*100</f>
        <v>77.608142493638681</v>
      </c>
      <c r="X42" s="116">
        <f>+X23/'C75'!X22*100</f>
        <v>85.035389282103139</v>
      </c>
      <c r="Y42" s="114"/>
      <c r="Z42" s="116">
        <f>+Z23/'C75'!Z22*100</f>
        <v>91.450125733445091</v>
      </c>
      <c r="AA42" s="116">
        <f>+AA23/'C75'!AA22*100</f>
        <v>87.123287671232873</v>
      </c>
      <c r="AB42" s="116">
        <f>+AB23/'C75'!AB22*100</f>
        <v>93.357487922705317</v>
      </c>
    </row>
    <row r="43" spans="1:28" ht="15" customHeight="1" x14ac:dyDescent="0.25">
      <c r="A43" s="53" t="s">
        <v>42</v>
      </c>
      <c r="B43" s="37">
        <v>0</v>
      </c>
      <c r="C43" s="37">
        <v>0</v>
      </c>
      <c r="D43" s="37">
        <v>0</v>
      </c>
      <c r="E43" s="37"/>
      <c r="F43" s="37">
        <v>0</v>
      </c>
      <c r="G43" s="37">
        <v>0</v>
      </c>
      <c r="H43" s="37">
        <v>0</v>
      </c>
      <c r="I43" s="37"/>
      <c r="J43" s="37">
        <v>0</v>
      </c>
      <c r="K43" s="37">
        <v>0</v>
      </c>
      <c r="L43" s="37">
        <v>0</v>
      </c>
      <c r="M43" s="37"/>
      <c r="N43" s="37">
        <v>0</v>
      </c>
      <c r="O43" s="37">
        <v>0</v>
      </c>
      <c r="P43" s="37">
        <v>0</v>
      </c>
      <c r="Q43" s="37"/>
      <c r="R43" s="37">
        <v>0</v>
      </c>
      <c r="S43" s="37">
        <v>0</v>
      </c>
      <c r="T43" s="37">
        <v>0</v>
      </c>
      <c r="U43" s="37"/>
      <c r="V43" s="37">
        <v>0</v>
      </c>
      <c r="W43" s="37">
        <v>0</v>
      </c>
      <c r="X43" s="37">
        <v>0</v>
      </c>
      <c r="Y43" s="37"/>
      <c r="Z43" s="116">
        <v>0</v>
      </c>
      <c r="AA43" s="116">
        <v>0</v>
      </c>
      <c r="AB43" s="116">
        <v>0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02"/>
      <c r="F44" s="118">
        <v>0</v>
      </c>
      <c r="G44" s="118">
        <v>0</v>
      </c>
      <c r="H44" s="118">
        <v>0</v>
      </c>
      <c r="I44" s="102"/>
      <c r="J44" s="118">
        <v>0</v>
      </c>
      <c r="K44" s="118">
        <v>0</v>
      </c>
      <c r="L44" s="118">
        <v>0</v>
      </c>
      <c r="M44" s="102"/>
      <c r="N44" s="118">
        <v>0</v>
      </c>
      <c r="O44" s="118">
        <v>0</v>
      </c>
      <c r="P44" s="118">
        <v>0</v>
      </c>
      <c r="Q44" s="102"/>
      <c r="R44" s="118" t="s">
        <v>30</v>
      </c>
      <c r="S44" s="118" t="s">
        <v>30</v>
      </c>
      <c r="T44" s="118" t="s">
        <v>30</v>
      </c>
      <c r="U44" s="102"/>
      <c r="V44" s="118" t="s">
        <v>30</v>
      </c>
      <c r="W44" s="118" t="s">
        <v>30</v>
      </c>
      <c r="X44" s="118" t="s">
        <v>30</v>
      </c>
      <c r="Y44" s="102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C2:AD3"/>
    <mergeCell ref="A6:A7"/>
    <mergeCell ref="B6:D6"/>
    <mergeCell ref="F6:H6"/>
    <mergeCell ref="J6:L6"/>
    <mergeCell ref="N6:P6"/>
    <mergeCell ref="R6:T6"/>
    <mergeCell ref="V6:X6"/>
    <mergeCell ref="Z6:AB6"/>
    <mergeCell ref="A1:AB1"/>
    <mergeCell ref="A2:AB2"/>
    <mergeCell ref="A3:AB3"/>
    <mergeCell ref="A4:AB4"/>
    <mergeCell ref="A47:AB47"/>
    <mergeCell ref="A8:AB8"/>
    <mergeCell ref="A27:AB27"/>
    <mergeCell ref="A45:AB45"/>
    <mergeCell ref="A46:AB4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5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7"/>
  <sheetViews>
    <sheetView showGridLines="0" zoomScale="90" zoomScaleNormal="90" zoomScaleSheetLayoutView="50" workbookViewId="0">
      <selection activeCell="AG16" sqref="AG16"/>
    </sheetView>
  </sheetViews>
  <sheetFormatPr baseColWidth="10" defaultRowHeight="15" customHeight="1" x14ac:dyDescent="0.25"/>
  <cols>
    <col min="1" max="1" width="15.7109375" style="53" customWidth="1"/>
    <col min="2" max="4" width="9" style="53" bestFit="1" customWidth="1"/>
    <col min="5" max="5" width="1.7109375" style="53" hidden="1" customWidth="1"/>
    <col min="6" max="8" width="7.5703125" style="53" hidden="1" customWidth="1"/>
    <col min="9" max="9" width="1.7109375" style="53" hidden="1" customWidth="1"/>
    <col min="10" max="12" width="7.5703125" style="53" hidden="1" customWidth="1"/>
    <col min="13" max="13" width="1.7109375" style="53" hidden="1" customWidth="1"/>
    <col min="14" max="16" width="7.5703125" style="53" hidden="1" customWidth="1"/>
    <col min="17" max="17" width="1.7109375" style="53" customWidth="1"/>
    <col min="18" max="20" width="7.5703125" style="53" bestFit="1" customWidth="1"/>
    <col min="21" max="21" width="1.7109375" style="53" customWidth="1"/>
    <col min="22" max="24" width="7.5703125" style="53" bestFit="1" customWidth="1"/>
    <col min="25" max="25" width="1.7109375" style="53" customWidth="1"/>
    <col min="26" max="26" width="7.5703125" style="53" bestFit="1" customWidth="1"/>
    <col min="27" max="28" width="6.7109375" style="53" customWidth="1"/>
    <col min="29" max="31" width="8.7109375" style="53" customWidth="1"/>
    <col min="32" max="253" width="11.42578125" style="53"/>
    <col min="254" max="254" width="21.28515625" style="53" customWidth="1"/>
    <col min="255" max="255" width="8.42578125" style="53" customWidth="1"/>
    <col min="256" max="256" width="8.140625" style="53" customWidth="1"/>
    <col min="257" max="257" width="7.5703125" style="53" customWidth="1"/>
    <col min="258" max="258" width="1.7109375" style="53" customWidth="1"/>
    <col min="259" max="261" width="6.7109375" style="53" customWidth="1"/>
    <col min="262" max="262" width="1.7109375" style="53" customWidth="1"/>
    <col min="263" max="265" width="6.7109375" style="53" customWidth="1"/>
    <col min="266" max="266" width="1.7109375" style="53" customWidth="1"/>
    <col min="267" max="269" width="6.7109375" style="53" customWidth="1"/>
    <col min="270" max="270" width="1.7109375" style="53" customWidth="1"/>
    <col min="271" max="273" width="6.7109375" style="53" customWidth="1"/>
    <col min="274" max="274" width="1.7109375" style="53" customWidth="1"/>
    <col min="275" max="277" width="6.7109375" style="53" customWidth="1"/>
    <col min="278" max="278" width="1.7109375" style="53" customWidth="1"/>
    <col min="279" max="281" width="6.7109375" style="53" customWidth="1"/>
    <col min="282" max="509" width="11.42578125" style="53"/>
    <col min="510" max="510" width="21.28515625" style="53" customWidth="1"/>
    <col min="511" max="511" width="8.42578125" style="53" customWidth="1"/>
    <col min="512" max="512" width="8.140625" style="53" customWidth="1"/>
    <col min="513" max="513" width="7.5703125" style="53" customWidth="1"/>
    <col min="514" max="514" width="1.7109375" style="53" customWidth="1"/>
    <col min="515" max="517" width="6.7109375" style="53" customWidth="1"/>
    <col min="518" max="518" width="1.7109375" style="53" customWidth="1"/>
    <col min="519" max="521" width="6.7109375" style="53" customWidth="1"/>
    <col min="522" max="522" width="1.7109375" style="53" customWidth="1"/>
    <col min="523" max="525" width="6.7109375" style="53" customWidth="1"/>
    <col min="526" max="526" width="1.7109375" style="53" customWidth="1"/>
    <col min="527" max="529" width="6.7109375" style="53" customWidth="1"/>
    <col min="530" max="530" width="1.7109375" style="53" customWidth="1"/>
    <col min="531" max="533" width="6.7109375" style="53" customWidth="1"/>
    <col min="534" max="534" width="1.7109375" style="53" customWidth="1"/>
    <col min="535" max="537" width="6.7109375" style="53" customWidth="1"/>
    <col min="538" max="765" width="11.42578125" style="53"/>
    <col min="766" max="766" width="21.28515625" style="53" customWidth="1"/>
    <col min="767" max="767" width="8.42578125" style="53" customWidth="1"/>
    <col min="768" max="768" width="8.140625" style="53" customWidth="1"/>
    <col min="769" max="769" width="7.5703125" style="53" customWidth="1"/>
    <col min="770" max="770" width="1.7109375" style="53" customWidth="1"/>
    <col min="771" max="773" width="6.7109375" style="53" customWidth="1"/>
    <col min="774" max="774" width="1.7109375" style="53" customWidth="1"/>
    <col min="775" max="777" width="6.7109375" style="53" customWidth="1"/>
    <col min="778" max="778" width="1.7109375" style="53" customWidth="1"/>
    <col min="779" max="781" width="6.7109375" style="53" customWidth="1"/>
    <col min="782" max="782" width="1.7109375" style="53" customWidth="1"/>
    <col min="783" max="785" width="6.7109375" style="53" customWidth="1"/>
    <col min="786" max="786" width="1.7109375" style="53" customWidth="1"/>
    <col min="787" max="789" width="6.7109375" style="53" customWidth="1"/>
    <col min="790" max="790" width="1.7109375" style="53" customWidth="1"/>
    <col min="791" max="793" width="6.7109375" style="53" customWidth="1"/>
    <col min="794" max="1021" width="11.42578125" style="53"/>
    <col min="1022" max="1022" width="21.28515625" style="53" customWidth="1"/>
    <col min="1023" max="1023" width="8.42578125" style="53" customWidth="1"/>
    <col min="1024" max="1024" width="8.140625" style="53" customWidth="1"/>
    <col min="1025" max="1025" width="7.5703125" style="53" customWidth="1"/>
    <col min="1026" max="1026" width="1.7109375" style="53" customWidth="1"/>
    <col min="1027" max="1029" width="6.7109375" style="53" customWidth="1"/>
    <col min="1030" max="1030" width="1.7109375" style="53" customWidth="1"/>
    <col min="1031" max="1033" width="6.7109375" style="53" customWidth="1"/>
    <col min="1034" max="1034" width="1.7109375" style="53" customWidth="1"/>
    <col min="1035" max="1037" width="6.7109375" style="53" customWidth="1"/>
    <col min="1038" max="1038" width="1.7109375" style="53" customWidth="1"/>
    <col min="1039" max="1041" width="6.7109375" style="53" customWidth="1"/>
    <col min="1042" max="1042" width="1.7109375" style="53" customWidth="1"/>
    <col min="1043" max="1045" width="6.7109375" style="53" customWidth="1"/>
    <col min="1046" max="1046" width="1.7109375" style="53" customWidth="1"/>
    <col min="1047" max="1049" width="6.7109375" style="53" customWidth="1"/>
    <col min="1050" max="1277" width="11.42578125" style="53"/>
    <col min="1278" max="1278" width="21.28515625" style="53" customWidth="1"/>
    <col min="1279" max="1279" width="8.42578125" style="53" customWidth="1"/>
    <col min="1280" max="1280" width="8.140625" style="53" customWidth="1"/>
    <col min="1281" max="1281" width="7.5703125" style="53" customWidth="1"/>
    <col min="1282" max="1282" width="1.7109375" style="53" customWidth="1"/>
    <col min="1283" max="1285" width="6.7109375" style="53" customWidth="1"/>
    <col min="1286" max="1286" width="1.7109375" style="53" customWidth="1"/>
    <col min="1287" max="1289" width="6.7109375" style="53" customWidth="1"/>
    <col min="1290" max="1290" width="1.7109375" style="53" customWidth="1"/>
    <col min="1291" max="1293" width="6.7109375" style="53" customWidth="1"/>
    <col min="1294" max="1294" width="1.7109375" style="53" customWidth="1"/>
    <col min="1295" max="1297" width="6.7109375" style="53" customWidth="1"/>
    <col min="1298" max="1298" width="1.7109375" style="53" customWidth="1"/>
    <col min="1299" max="1301" width="6.7109375" style="53" customWidth="1"/>
    <col min="1302" max="1302" width="1.7109375" style="53" customWidth="1"/>
    <col min="1303" max="1305" width="6.7109375" style="53" customWidth="1"/>
    <col min="1306" max="1533" width="11.42578125" style="53"/>
    <col min="1534" max="1534" width="21.28515625" style="53" customWidth="1"/>
    <col min="1535" max="1535" width="8.42578125" style="53" customWidth="1"/>
    <col min="1536" max="1536" width="8.140625" style="53" customWidth="1"/>
    <col min="1537" max="1537" width="7.5703125" style="53" customWidth="1"/>
    <col min="1538" max="1538" width="1.7109375" style="53" customWidth="1"/>
    <col min="1539" max="1541" width="6.7109375" style="53" customWidth="1"/>
    <col min="1542" max="1542" width="1.7109375" style="53" customWidth="1"/>
    <col min="1543" max="1545" width="6.7109375" style="53" customWidth="1"/>
    <col min="1546" max="1546" width="1.7109375" style="53" customWidth="1"/>
    <col min="1547" max="1549" width="6.7109375" style="53" customWidth="1"/>
    <col min="1550" max="1550" width="1.7109375" style="53" customWidth="1"/>
    <col min="1551" max="1553" width="6.7109375" style="53" customWidth="1"/>
    <col min="1554" max="1554" width="1.7109375" style="53" customWidth="1"/>
    <col min="1555" max="1557" width="6.7109375" style="53" customWidth="1"/>
    <col min="1558" max="1558" width="1.7109375" style="53" customWidth="1"/>
    <col min="1559" max="1561" width="6.7109375" style="53" customWidth="1"/>
    <col min="1562" max="1789" width="11.42578125" style="53"/>
    <col min="1790" max="1790" width="21.28515625" style="53" customWidth="1"/>
    <col min="1791" max="1791" width="8.42578125" style="53" customWidth="1"/>
    <col min="1792" max="1792" width="8.140625" style="53" customWidth="1"/>
    <col min="1793" max="1793" width="7.5703125" style="53" customWidth="1"/>
    <col min="1794" max="1794" width="1.7109375" style="53" customWidth="1"/>
    <col min="1795" max="1797" width="6.7109375" style="53" customWidth="1"/>
    <col min="1798" max="1798" width="1.7109375" style="53" customWidth="1"/>
    <col min="1799" max="1801" width="6.7109375" style="53" customWidth="1"/>
    <col min="1802" max="1802" width="1.7109375" style="53" customWidth="1"/>
    <col min="1803" max="1805" width="6.7109375" style="53" customWidth="1"/>
    <col min="1806" max="1806" width="1.7109375" style="53" customWidth="1"/>
    <col min="1807" max="1809" width="6.7109375" style="53" customWidth="1"/>
    <col min="1810" max="1810" width="1.7109375" style="53" customWidth="1"/>
    <col min="1811" max="1813" width="6.7109375" style="53" customWidth="1"/>
    <col min="1814" max="1814" width="1.7109375" style="53" customWidth="1"/>
    <col min="1815" max="1817" width="6.7109375" style="53" customWidth="1"/>
    <col min="1818" max="2045" width="11.42578125" style="53"/>
    <col min="2046" max="2046" width="21.28515625" style="53" customWidth="1"/>
    <col min="2047" max="2047" width="8.42578125" style="53" customWidth="1"/>
    <col min="2048" max="2048" width="8.140625" style="53" customWidth="1"/>
    <col min="2049" max="2049" width="7.5703125" style="53" customWidth="1"/>
    <col min="2050" max="2050" width="1.7109375" style="53" customWidth="1"/>
    <col min="2051" max="2053" width="6.7109375" style="53" customWidth="1"/>
    <col min="2054" max="2054" width="1.7109375" style="53" customWidth="1"/>
    <col min="2055" max="2057" width="6.7109375" style="53" customWidth="1"/>
    <col min="2058" max="2058" width="1.7109375" style="53" customWidth="1"/>
    <col min="2059" max="2061" width="6.7109375" style="53" customWidth="1"/>
    <col min="2062" max="2062" width="1.7109375" style="53" customWidth="1"/>
    <col min="2063" max="2065" width="6.7109375" style="53" customWidth="1"/>
    <col min="2066" max="2066" width="1.7109375" style="53" customWidth="1"/>
    <col min="2067" max="2069" width="6.7109375" style="53" customWidth="1"/>
    <col min="2070" max="2070" width="1.7109375" style="53" customWidth="1"/>
    <col min="2071" max="2073" width="6.7109375" style="53" customWidth="1"/>
    <col min="2074" max="2301" width="11.42578125" style="53"/>
    <col min="2302" max="2302" width="21.28515625" style="53" customWidth="1"/>
    <col min="2303" max="2303" width="8.42578125" style="53" customWidth="1"/>
    <col min="2304" max="2304" width="8.140625" style="53" customWidth="1"/>
    <col min="2305" max="2305" width="7.5703125" style="53" customWidth="1"/>
    <col min="2306" max="2306" width="1.7109375" style="53" customWidth="1"/>
    <col min="2307" max="2309" width="6.7109375" style="53" customWidth="1"/>
    <col min="2310" max="2310" width="1.7109375" style="53" customWidth="1"/>
    <col min="2311" max="2313" width="6.7109375" style="53" customWidth="1"/>
    <col min="2314" max="2314" width="1.7109375" style="53" customWidth="1"/>
    <col min="2315" max="2317" width="6.7109375" style="53" customWidth="1"/>
    <col min="2318" max="2318" width="1.7109375" style="53" customWidth="1"/>
    <col min="2319" max="2321" width="6.7109375" style="53" customWidth="1"/>
    <col min="2322" max="2322" width="1.7109375" style="53" customWidth="1"/>
    <col min="2323" max="2325" width="6.7109375" style="53" customWidth="1"/>
    <col min="2326" max="2326" width="1.7109375" style="53" customWidth="1"/>
    <col min="2327" max="2329" width="6.7109375" style="53" customWidth="1"/>
    <col min="2330" max="2557" width="11.42578125" style="53"/>
    <col min="2558" max="2558" width="21.28515625" style="53" customWidth="1"/>
    <col min="2559" max="2559" width="8.42578125" style="53" customWidth="1"/>
    <col min="2560" max="2560" width="8.140625" style="53" customWidth="1"/>
    <col min="2561" max="2561" width="7.5703125" style="53" customWidth="1"/>
    <col min="2562" max="2562" width="1.7109375" style="53" customWidth="1"/>
    <col min="2563" max="2565" width="6.7109375" style="53" customWidth="1"/>
    <col min="2566" max="2566" width="1.7109375" style="53" customWidth="1"/>
    <col min="2567" max="2569" width="6.7109375" style="53" customWidth="1"/>
    <col min="2570" max="2570" width="1.7109375" style="53" customWidth="1"/>
    <col min="2571" max="2573" width="6.7109375" style="53" customWidth="1"/>
    <col min="2574" max="2574" width="1.7109375" style="53" customWidth="1"/>
    <col min="2575" max="2577" width="6.7109375" style="53" customWidth="1"/>
    <col min="2578" max="2578" width="1.7109375" style="53" customWidth="1"/>
    <col min="2579" max="2581" width="6.7109375" style="53" customWidth="1"/>
    <col min="2582" max="2582" width="1.7109375" style="53" customWidth="1"/>
    <col min="2583" max="2585" width="6.7109375" style="53" customWidth="1"/>
    <col min="2586" max="2813" width="11.42578125" style="53"/>
    <col min="2814" max="2814" width="21.28515625" style="53" customWidth="1"/>
    <col min="2815" max="2815" width="8.42578125" style="53" customWidth="1"/>
    <col min="2816" max="2816" width="8.140625" style="53" customWidth="1"/>
    <col min="2817" max="2817" width="7.5703125" style="53" customWidth="1"/>
    <col min="2818" max="2818" width="1.7109375" style="53" customWidth="1"/>
    <col min="2819" max="2821" width="6.7109375" style="53" customWidth="1"/>
    <col min="2822" max="2822" width="1.7109375" style="53" customWidth="1"/>
    <col min="2823" max="2825" width="6.7109375" style="53" customWidth="1"/>
    <col min="2826" max="2826" width="1.7109375" style="53" customWidth="1"/>
    <col min="2827" max="2829" width="6.7109375" style="53" customWidth="1"/>
    <col min="2830" max="2830" width="1.7109375" style="53" customWidth="1"/>
    <col min="2831" max="2833" width="6.7109375" style="53" customWidth="1"/>
    <col min="2834" max="2834" width="1.7109375" style="53" customWidth="1"/>
    <col min="2835" max="2837" width="6.7109375" style="53" customWidth="1"/>
    <col min="2838" max="2838" width="1.7109375" style="53" customWidth="1"/>
    <col min="2839" max="2841" width="6.7109375" style="53" customWidth="1"/>
    <col min="2842" max="3069" width="11.42578125" style="53"/>
    <col min="3070" max="3070" width="21.28515625" style="53" customWidth="1"/>
    <col min="3071" max="3071" width="8.42578125" style="53" customWidth="1"/>
    <col min="3072" max="3072" width="8.140625" style="53" customWidth="1"/>
    <col min="3073" max="3073" width="7.5703125" style="53" customWidth="1"/>
    <col min="3074" max="3074" width="1.7109375" style="53" customWidth="1"/>
    <col min="3075" max="3077" width="6.7109375" style="53" customWidth="1"/>
    <col min="3078" max="3078" width="1.7109375" style="53" customWidth="1"/>
    <col min="3079" max="3081" width="6.7109375" style="53" customWidth="1"/>
    <col min="3082" max="3082" width="1.7109375" style="53" customWidth="1"/>
    <col min="3083" max="3085" width="6.7109375" style="53" customWidth="1"/>
    <col min="3086" max="3086" width="1.7109375" style="53" customWidth="1"/>
    <col min="3087" max="3089" width="6.7109375" style="53" customWidth="1"/>
    <col min="3090" max="3090" width="1.7109375" style="53" customWidth="1"/>
    <col min="3091" max="3093" width="6.7109375" style="53" customWidth="1"/>
    <col min="3094" max="3094" width="1.7109375" style="53" customWidth="1"/>
    <col min="3095" max="3097" width="6.7109375" style="53" customWidth="1"/>
    <col min="3098" max="3325" width="11.42578125" style="53"/>
    <col min="3326" max="3326" width="21.28515625" style="53" customWidth="1"/>
    <col min="3327" max="3327" width="8.42578125" style="53" customWidth="1"/>
    <col min="3328" max="3328" width="8.140625" style="53" customWidth="1"/>
    <col min="3329" max="3329" width="7.5703125" style="53" customWidth="1"/>
    <col min="3330" max="3330" width="1.7109375" style="53" customWidth="1"/>
    <col min="3331" max="3333" width="6.7109375" style="53" customWidth="1"/>
    <col min="3334" max="3334" width="1.7109375" style="53" customWidth="1"/>
    <col min="3335" max="3337" width="6.7109375" style="53" customWidth="1"/>
    <col min="3338" max="3338" width="1.7109375" style="53" customWidth="1"/>
    <col min="3339" max="3341" width="6.7109375" style="53" customWidth="1"/>
    <col min="3342" max="3342" width="1.7109375" style="53" customWidth="1"/>
    <col min="3343" max="3345" width="6.7109375" style="53" customWidth="1"/>
    <col min="3346" max="3346" width="1.7109375" style="53" customWidth="1"/>
    <col min="3347" max="3349" width="6.7109375" style="53" customWidth="1"/>
    <col min="3350" max="3350" width="1.7109375" style="53" customWidth="1"/>
    <col min="3351" max="3353" width="6.7109375" style="53" customWidth="1"/>
    <col min="3354" max="3581" width="11.42578125" style="53"/>
    <col min="3582" max="3582" width="21.28515625" style="53" customWidth="1"/>
    <col min="3583" max="3583" width="8.42578125" style="53" customWidth="1"/>
    <col min="3584" max="3584" width="8.140625" style="53" customWidth="1"/>
    <col min="3585" max="3585" width="7.5703125" style="53" customWidth="1"/>
    <col min="3586" max="3586" width="1.7109375" style="53" customWidth="1"/>
    <col min="3587" max="3589" width="6.7109375" style="53" customWidth="1"/>
    <col min="3590" max="3590" width="1.7109375" style="53" customWidth="1"/>
    <col min="3591" max="3593" width="6.7109375" style="53" customWidth="1"/>
    <col min="3594" max="3594" width="1.7109375" style="53" customWidth="1"/>
    <col min="3595" max="3597" width="6.7109375" style="53" customWidth="1"/>
    <col min="3598" max="3598" width="1.7109375" style="53" customWidth="1"/>
    <col min="3599" max="3601" width="6.7109375" style="53" customWidth="1"/>
    <col min="3602" max="3602" width="1.7109375" style="53" customWidth="1"/>
    <col min="3603" max="3605" width="6.7109375" style="53" customWidth="1"/>
    <col min="3606" max="3606" width="1.7109375" style="53" customWidth="1"/>
    <col min="3607" max="3609" width="6.7109375" style="53" customWidth="1"/>
    <col min="3610" max="3837" width="11.42578125" style="53"/>
    <col min="3838" max="3838" width="21.28515625" style="53" customWidth="1"/>
    <col min="3839" max="3839" width="8.42578125" style="53" customWidth="1"/>
    <col min="3840" max="3840" width="8.140625" style="53" customWidth="1"/>
    <col min="3841" max="3841" width="7.5703125" style="53" customWidth="1"/>
    <col min="3842" max="3842" width="1.7109375" style="53" customWidth="1"/>
    <col min="3843" max="3845" width="6.7109375" style="53" customWidth="1"/>
    <col min="3846" max="3846" width="1.7109375" style="53" customWidth="1"/>
    <col min="3847" max="3849" width="6.7109375" style="53" customWidth="1"/>
    <col min="3850" max="3850" width="1.7109375" style="53" customWidth="1"/>
    <col min="3851" max="3853" width="6.7109375" style="53" customWidth="1"/>
    <col min="3854" max="3854" width="1.7109375" style="53" customWidth="1"/>
    <col min="3855" max="3857" width="6.7109375" style="53" customWidth="1"/>
    <col min="3858" max="3858" width="1.7109375" style="53" customWidth="1"/>
    <col min="3859" max="3861" width="6.7109375" style="53" customWidth="1"/>
    <col min="3862" max="3862" width="1.7109375" style="53" customWidth="1"/>
    <col min="3863" max="3865" width="6.7109375" style="53" customWidth="1"/>
    <col min="3866" max="4093" width="11.42578125" style="53"/>
    <col min="4094" max="4094" width="21.28515625" style="53" customWidth="1"/>
    <col min="4095" max="4095" width="8.42578125" style="53" customWidth="1"/>
    <col min="4096" max="4096" width="8.140625" style="53" customWidth="1"/>
    <col min="4097" max="4097" width="7.5703125" style="53" customWidth="1"/>
    <col min="4098" max="4098" width="1.7109375" style="53" customWidth="1"/>
    <col min="4099" max="4101" width="6.7109375" style="53" customWidth="1"/>
    <col min="4102" max="4102" width="1.7109375" style="53" customWidth="1"/>
    <col min="4103" max="4105" width="6.7109375" style="53" customWidth="1"/>
    <col min="4106" max="4106" width="1.7109375" style="53" customWidth="1"/>
    <col min="4107" max="4109" width="6.7109375" style="53" customWidth="1"/>
    <col min="4110" max="4110" width="1.7109375" style="53" customWidth="1"/>
    <col min="4111" max="4113" width="6.7109375" style="53" customWidth="1"/>
    <col min="4114" max="4114" width="1.7109375" style="53" customWidth="1"/>
    <col min="4115" max="4117" width="6.7109375" style="53" customWidth="1"/>
    <col min="4118" max="4118" width="1.7109375" style="53" customWidth="1"/>
    <col min="4119" max="4121" width="6.7109375" style="53" customWidth="1"/>
    <col min="4122" max="4349" width="11.42578125" style="53"/>
    <col min="4350" max="4350" width="21.28515625" style="53" customWidth="1"/>
    <col min="4351" max="4351" width="8.42578125" style="53" customWidth="1"/>
    <col min="4352" max="4352" width="8.140625" style="53" customWidth="1"/>
    <col min="4353" max="4353" width="7.5703125" style="53" customWidth="1"/>
    <col min="4354" max="4354" width="1.7109375" style="53" customWidth="1"/>
    <col min="4355" max="4357" width="6.7109375" style="53" customWidth="1"/>
    <col min="4358" max="4358" width="1.7109375" style="53" customWidth="1"/>
    <col min="4359" max="4361" width="6.7109375" style="53" customWidth="1"/>
    <col min="4362" max="4362" width="1.7109375" style="53" customWidth="1"/>
    <col min="4363" max="4365" width="6.7109375" style="53" customWidth="1"/>
    <col min="4366" max="4366" width="1.7109375" style="53" customWidth="1"/>
    <col min="4367" max="4369" width="6.7109375" style="53" customWidth="1"/>
    <col min="4370" max="4370" width="1.7109375" style="53" customWidth="1"/>
    <col min="4371" max="4373" width="6.7109375" style="53" customWidth="1"/>
    <col min="4374" max="4374" width="1.7109375" style="53" customWidth="1"/>
    <col min="4375" max="4377" width="6.7109375" style="53" customWidth="1"/>
    <col min="4378" max="4605" width="11.42578125" style="53"/>
    <col min="4606" max="4606" width="21.28515625" style="53" customWidth="1"/>
    <col min="4607" max="4607" width="8.42578125" style="53" customWidth="1"/>
    <col min="4608" max="4608" width="8.140625" style="53" customWidth="1"/>
    <col min="4609" max="4609" width="7.5703125" style="53" customWidth="1"/>
    <col min="4610" max="4610" width="1.7109375" style="53" customWidth="1"/>
    <col min="4611" max="4613" width="6.7109375" style="53" customWidth="1"/>
    <col min="4614" max="4614" width="1.7109375" style="53" customWidth="1"/>
    <col min="4615" max="4617" width="6.7109375" style="53" customWidth="1"/>
    <col min="4618" max="4618" width="1.7109375" style="53" customWidth="1"/>
    <col min="4619" max="4621" width="6.7109375" style="53" customWidth="1"/>
    <col min="4622" max="4622" width="1.7109375" style="53" customWidth="1"/>
    <col min="4623" max="4625" width="6.7109375" style="53" customWidth="1"/>
    <col min="4626" max="4626" width="1.7109375" style="53" customWidth="1"/>
    <col min="4627" max="4629" width="6.7109375" style="53" customWidth="1"/>
    <col min="4630" max="4630" width="1.7109375" style="53" customWidth="1"/>
    <col min="4631" max="4633" width="6.7109375" style="53" customWidth="1"/>
    <col min="4634" max="4861" width="11.42578125" style="53"/>
    <col min="4862" max="4862" width="21.28515625" style="53" customWidth="1"/>
    <col min="4863" max="4863" width="8.42578125" style="53" customWidth="1"/>
    <col min="4864" max="4864" width="8.140625" style="53" customWidth="1"/>
    <col min="4865" max="4865" width="7.5703125" style="53" customWidth="1"/>
    <col min="4866" max="4866" width="1.7109375" style="53" customWidth="1"/>
    <col min="4867" max="4869" width="6.7109375" style="53" customWidth="1"/>
    <col min="4870" max="4870" width="1.7109375" style="53" customWidth="1"/>
    <col min="4871" max="4873" width="6.7109375" style="53" customWidth="1"/>
    <col min="4874" max="4874" width="1.7109375" style="53" customWidth="1"/>
    <col min="4875" max="4877" width="6.7109375" style="53" customWidth="1"/>
    <col min="4878" max="4878" width="1.7109375" style="53" customWidth="1"/>
    <col min="4879" max="4881" width="6.7109375" style="53" customWidth="1"/>
    <col min="4882" max="4882" width="1.7109375" style="53" customWidth="1"/>
    <col min="4883" max="4885" width="6.7109375" style="53" customWidth="1"/>
    <col min="4886" max="4886" width="1.7109375" style="53" customWidth="1"/>
    <col min="4887" max="4889" width="6.7109375" style="53" customWidth="1"/>
    <col min="4890" max="5117" width="11.42578125" style="53"/>
    <col min="5118" max="5118" width="21.28515625" style="53" customWidth="1"/>
    <col min="5119" max="5119" width="8.42578125" style="53" customWidth="1"/>
    <col min="5120" max="5120" width="8.140625" style="53" customWidth="1"/>
    <col min="5121" max="5121" width="7.5703125" style="53" customWidth="1"/>
    <col min="5122" max="5122" width="1.7109375" style="53" customWidth="1"/>
    <col min="5123" max="5125" width="6.7109375" style="53" customWidth="1"/>
    <col min="5126" max="5126" width="1.7109375" style="53" customWidth="1"/>
    <col min="5127" max="5129" width="6.7109375" style="53" customWidth="1"/>
    <col min="5130" max="5130" width="1.7109375" style="53" customWidth="1"/>
    <col min="5131" max="5133" width="6.7109375" style="53" customWidth="1"/>
    <col min="5134" max="5134" width="1.7109375" style="53" customWidth="1"/>
    <col min="5135" max="5137" width="6.7109375" style="53" customWidth="1"/>
    <col min="5138" max="5138" width="1.7109375" style="53" customWidth="1"/>
    <col min="5139" max="5141" width="6.7109375" style="53" customWidth="1"/>
    <col min="5142" max="5142" width="1.7109375" style="53" customWidth="1"/>
    <col min="5143" max="5145" width="6.7109375" style="53" customWidth="1"/>
    <col min="5146" max="5373" width="11.42578125" style="53"/>
    <col min="5374" max="5374" width="21.28515625" style="53" customWidth="1"/>
    <col min="5375" max="5375" width="8.42578125" style="53" customWidth="1"/>
    <col min="5376" max="5376" width="8.140625" style="53" customWidth="1"/>
    <col min="5377" max="5377" width="7.5703125" style="53" customWidth="1"/>
    <col min="5378" max="5378" width="1.7109375" style="53" customWidth="1"/>
    <col min="5379" max="5381" width="6.7109375" style="53" customWidth="1"/>
    <col min="5382" max="5382" width="1.7109375" style="53" customWidth="1"/>
    <col min="5383" max="5385" width="6.7109375" style="53" customWidth="1"/>
    <col min="5386" max="5386" width="1.7109375" style="53" customWidth="1"/>
    <col min="5387" max="5389" width="6.7109375" style="53" customWidth="1"/>
    <col min="5390" max="5390" width="1.7109375" style="53" customWidth="1"/>
    <col min="5391" max="5393" width="6.7109375" style="53" customWidth="1"/>
    <col min="5394" max="5394" width="1.7109375" style="53" customWidth="1"/>
    <col min="5395" max="5397" width="6.7109375" style="53" customWidth="1"/>
    <col min="5398" max="5398" width="1.7109375" style="53" customWidth="1"/>
    <col min="5399" max="5401" width="6.7109375" style="53" customWidth="1"/>
    <col min="5402" max="5629" width="11.42578125" style="53"/>
    <col min="5630" max="5630" width="21.28515625" style="53" customWidth="1"/>
    <col min="5631" max="5631" width="8.42578125" style="53" customWidth="1"/>
    <col min="5632" max="5632" width="8.140625" style="53" customWidth="1"/>
    <col min="5633" max="5633" width="7.5703125" style="53" customWidth="1"/>
    <col min="5634" max="5634" width="1.7109375" style="53" customWidth="1"/>
    <col min="5635" max="5637" width="6.7109375" style="53" customWidth="1"/>
    <col min="5638" max="5638" width="1.7109375" style="53" customWidth="1"/>
    <col min="5639" max="5641" width="6.7109375" style="53" customWidth="1"/>
    <col min="5642" max="5642" width="1.7109375" style="53" customWidth="1"/>
    <col min="5643" max="5645" width="6.7109375" style="53" customWidth="1"/>
    <col min="5646" max="5646" width="1.7109375" style="53" customWidth="1"/>
    <col min="5647" max="5649" width="6.7109375" style="53" customWidth="1"/>
    <col min="5650" max="5650" width="1.7109375" style="53" customWidth="1"/>
    <col min="5651" max="5653" width="6.7109375" style="53" customWidth="1"/>
    <col min="5654" max="5654" width="1.7109375" style="53" customWidth="1"/>
    <col min="5655" max="5657" width="6.7109375" style="53" customWidth="1"/>
    <col min="5658" max="5885" width="11.42578125" style="53"/>
    <col min="5886" max="5886" width="21.28515625" style="53" customWidth="1"/>
    <col min="5887" max="5887" width="8.42578125" style="53" customWidth="1"/>
    <col min="5888" max="5888" width="8.140625" style="53" customWidth="1"/>
    <col min="5889" max="5889" width="7.5703125" style="53" customWidth="1"/>
    <col min="5890" max="5890" width="1.7109375" style="53" customWidth="1"/>
    <col min="5891" max="5893" width="6.7109375" style="53" customWidth="1"/>
    <col min="5894" max="5894" width="1.7109375" style="53" customWidth="1"/>
    <col min="5895" max="5897" width="6.7109375" style="53" customWidth="1"/>
    <col min="5898" max="5898" width="1.7109375" style="53" customWidth="1"/>
    <col min="5899" max="5901" width="6.7109375" style="53" customWidth="1"/>
    <col min="5902" max="5902" width="1.7109375" style="53" customWidth="1"/>
    <col min="5903" max="5905" width="6.7109375" style="53" customWidth="1"/>
    <col min="5906" max="5906" width="1.7109375" style="53" customWidth="1"/>
    <col min="5907" max="5909" width="6.7109375" style="53" customWidth="1"/>
    <col min="5910" max="5910" width="1.7109375" style="53" customWidth="1"/>
    <col min="5911" max="5913" width="6.7109375" style="53" customWidth="1"/>
    <col min="5914" max="6141" width="11.42578125" style="53"/>
    <col min="6142" max="6142" width="21.28515625" style="53" customWidth="1"/>
    <col min="6143" max="6143" width="8.42578125" style="53" customWidth="1"/>
    <col min="6144" max="6144" width="8.140625" style="53" customWidth="1"/>
    <col min="6145" max="6145" width="7.5703125" style="53" customWidth="1"/>
    <col min="6146" max="6146" width="1.7109375" style="53" customWidth="1"/>
    <col min="6147" max="6149" width="6.7109375" style="53" customWidth="1"/>
    <col min="6150" max="6150" width="1.7109375" style="53" customWidth="1"/>
    <col min="6151" max="6153" width="6.7109375" style="53" customWidth="1"/>
    <col min="6154" max="6154" width="1.7109375" style="53" customWidth="1"/>
    <col min="6155" max="6157" width="6.7109375" style="53" customWidth="1"/>
    <col min="6158" max="6158" width="1.7109375" style="53" customWidth="1"/>
    <col min="6159" max="6161" width="6.7109375" style="53" customWidth="1"/>
    <col min="6162" max="6162" width="1.7109375" style="53" customWidth="1"/>
    <col min="6163" max="6165" width="6.7109375" style="53" customWidth="1"/>
    <col min="6166" max="6166" width="1.7109375" style="53" customWidth="1"/>
    <col min="6167" max="6169" width="6.7109375" style="53" customWidth="1"/>
    <col min="6170" max="6397" width="11.42578125" style="53"/>
    <col min="6398" max="6398" width="21.28515625" style="53" customWidth="1"/>
    <col min="6399" max="6399" width="8.42578125" style="53" customWidth="1"/>
    <col min="6400" max="6400" width="8.140625" style="53" customWidth="1"/>
    <col min="6401" max="6401" width="7.5703125" style="53" customWidth="1"/>
    <col min="6402" max="6402" width="1.7109375" style="53" customWidth="1"/>
    <col min="6403" max="6405" width="6.7109375" style="53" customWidth="1"/>
    <col min="6406" max="6406" width="1.7109375" style="53" customWidth="1"/>
    <col min="6407" max="6409" width="6.7109375" style="53" customWidth="1"/>
    <col min="6410" max="6410" width="1.7109375" style="53" customWidth="1"/>
    <col min="6411" max="6413" width="6.7109375" style="53" customWidth="1"/>
    <col min="6414" max="6414" width="1.7109375" style="53" customWidth="1"/>
    <col min="6415" max="6417" width="6.7109375" style="53" customWidth="1"/>
    <col min="6418" max="6418" width="1.7109375" style="53" customWidth="1"/>
    <col min="6419" max="6421" width="6.7109375" style="53" customWidth="1"/>
    <col min="6422" max="6422" width="1.7109375" style="53" customWidth="1"/>
    <col min="6423" max="6425" width="6.7109375" style="53" customWidth="1"/>
    <col min="6426" max="6653" width="11.42578125" style="53"/>
    <col min="6654" max="6654" width="21.28515625" style="53" customWidth="1"/>
    <col min="6655" max="6655" width="8.42578125" style="53" customWidth="1"/>
    <col min="6656" max="6656" width="8.140625" style="53" customWidth="1"/>
    <col min="6657" max="6657" width="7.5703125" style="53" customWidth="1"/>
    <col min="6658" max="6658" width="1.7109375" style="53" customWidth="1"/>
    <col min="6659" max="6661" width="6.7109375" style="53" customWidth="1"/>
    <col min="6662" max="6662" width="1.7109375" style="53" customWidth="1"/>
    <col min="6663" max="6665" width="6.7109375" style="53" customWidth="1"/>
    <col min="6666" max="6666" width="1.7109375" style="53" customWidth="1"/>
    <col min="6667" max="6669" width="6.7109375" style="53" customWidth="1"/>
    <col min="6670" max="6670" width="1.7109375" style="53" customWidth="1"/>
    <col min="6671" max="6673" width="6.7109375" style="53" customWidth="1"/>
    <col min="6674" max="6674" width="1.7109375" style="53" customWidth="1"/>
    <col min="6675" max="6677" width="6.7109375" style="53" customWidth="1"/>
    <col min="6678" max="6678" width="1.7109375" style="53" customWidth="1"/>
    <col min="6679" max="6681" width="6.7109375" style="53" customWidth="1"/>
    <col min="6682" max="6909" width="11.42578125" style="53"/>
    <col min="6910" max="6910" width="21.28515625" style="53" customWidth="1"/>
    <col min="6911" max="6911" width="8.42578125" style="53" customWidth="1"/>
    <col min="6912" max="6912" width="8.140625" style="53" customWidth="1"/>
    <col min="6913" max="6913" width="7.5703125" style="53" customWidth="1"/>
    <col min="6914" max="6914" width="1.7109375" style="53" customWidth="1"/>
    <col min="6915" max="6917" width="6.7109375" style="53" customWidth="1"/>
    <col min="6918" max="6918" width="1.7109375" style="53" customWidth="1"/>
    <col min="6919" max="6921" width="6.7109375" style="53" customWidth="1"/>
    <col min="6922" max="6922" width="1.7109375" style="53" customWidth="1"/>
    <col min="6923" max="6925" width="6.7109375" style="53" customWidth="1"/>
    <col min="6926" max="6926" width="1.7109375" style="53" customWidth="1"/>
    <col min="6927" max="6929" width="6.7109375" style="53" customWidth="1"/>
    <col min="6930" max="6930" width="1.7109375" style="53" customWidth="1"/>
    <col min="6931" max="6933" width="6.7109375" style="53" customWidth="1"/>
    <col min="6934" max="6934" width="1.7109375" style="53" customWidth="1"/>
    <col min="6935" max="6937" width="6.7109375" style="53" customWidth="1"/>
    <col min="6938" max="7165" width="11.42578125" style="53"/>
    <col min="7166" max="7166" width="21.28515625" style="53" customWidth="1"/>
    <col min="7167" max="7167" width="8.42578125" style="53" customWidth="1"/>
    <col min="7168" max="7168" width="8.140625" style="53" customWidth="1"/>
    <col min="7169" max="7169" width="7.5703125" style="53" customWidth="1"/>
    <col min="7170" max="7170" width="1.7109375" style="53" customWidth="1"/>
    <col min="7171" max="7173" width="6.7109375" style="53" customWidth="1"/>
    <col min="7174" max="7174" width="1.7109375" style="53" customWidth="1"/>
    <col min="7175" max="7177" width="6.7109375" style="53" customWidth="1"/>
    <col min="7178" max="7178" width="1.7109375" style="53" customWidth="1"/>
    <col min="7179" max="7181" width="6.7109375" style="53" customWidth="1"/>
    <col min="7182" max="7182" width="1.7109375" style="53" customWidth="1"/>
    <col min="7183" max="7185" width="6.7109375" style="53" customWidth="1"/>
    <col min="7186" max="7186" width="1.7109375" style="53" customWidth="1"/>
    <col min="7187" max="7189" width="6.7109375" style="53" customWidth="1"/>
    <col min="7190" max="7190" width="1.7109375" style="53" customWidth="1"/>
    <col min="7191" max="7193" width="6.7109375" style="53" customWidth="1"/>
    <col min="7194" max="7421" width="11.42578125" style="53"/>
    <col min="7422" max="7422" width="21.28515625" style="53" customWidth="1"/>
    <col min="7423" max="7423" width="8.42578125" style="53" customWidth="1"/>
    <col min="7424" max="7424" width="8.140625" style="53" customWidth="1"/>
    <col min="7425" max="7425" width="7.5703125" style="53" customWidth="1"/>
    <col min="7426" max="7426" width="1.7109375" style="53" customWidth="1"/>
    <col min="7427" max="7429" width="6.7109375" style="53" customWidth="1"/>
    <col min="7430" max="7430" width="1.7109375" style="53" customWidth="1"/>
    <col min="7431" max="7433" width="6.7109375" style="53" customWidth="1"/>
    <col min="7434" max="7434" width="1.7109375" style="53" customWidth="1"/>
    <col min="7435" max="7437" width="6.7109375" style="53" customWidth="1"/>
    <col min="7438" max="7438" width="1.7109375" style="53" customWidth="1"/>
    <col min="7439" max="7441" width="6.7109375" style="53" customWidth="1"/>
    <col min="7442" max="7442" width="1.7109375" style="53" customWidth="1"/>
    <col min="7443" max="7445" width="6.7109375" style="53" customWidth="1"/>
    <col min="7446" max="7446" width="1.7109375" style="53" customWidth="1"/>
    <col min="7447" max="7449" width="6.7109375" style="53" customWidth="1"/>
    <col min="7450" max="7677" width="11.42578125" style="53"/>
    <col min="7678" max="7678" width="21.28515625" style="53" customWidth="1"/>
    <col min="7679" max="7679" width="8.42578125" style="53" customWidth="1"/>
    <col min="7680" max="7680" width="8.140625" style="53" customWidth="1"/>
    <col min="7681" max="7681" width="7.5703125" style="53" customWidth="1"/>
    <col min="7682" max="7682" width="1.7109375" style="53" customWidth="1"/>
    <col min="7683" max="7685" width="6.7109375" style="53" customWidth="1"/>
    <col min="7686" max="7686" width="1.7109375" style="53" customWidth="1"/>
    <col min="7687" max="7689" width="6.7109375" style="53" customWidth="1"/>
    <col min="7690" max="7690" width="1.7109375" style="53" customWidth="1"/>
    <col min="7691" max="7693" width="6.7109375" style="53" customWidth="1"/>
    <col min="7694" max="7694" width="1.7109375" style="53" customWidth="1"/>
    <col min="7695" max="7697" width="6.7109375" style="53" customWidth="1"/>
    <col min="7698" max="7698" width="1.7109375" style="53" customWidth="1"/>
    <col min="7699" max="7701" width="6.7109375" style="53" customWidth="1"/>
    <col min="7702" max="7702" width="1.7109375" style="53" customWidth="1"/>
    <col min="7703" max="7705" width="6.7109375" style="53" customWidth="1"/>
    <col min="7706" max="7933" width="11.42578125" style="53"/>
    <col min="7934" max="7934" width="21.28515625" style="53" customWidth="1"/>
    <col min="7935" max="7935" width="8.42578125" style="53" customWidth="1"/>
    <col min="7936" max="7936" width="8.140625" style="53" customWidth="1"/>
    <col min="7937" max="7937" width="7.5703125" style="53" customWidth="1"/>
    <col min="7938" max="7938" width="1.7109375" style="53" customWidth="1"/>
    <col min="7939" max="7941" width="6.7109375" style="53" customWidth="1"/>
    <col min="7942" max="7942" width="1.7109375" style="53" customWidth="1"/>
    <col min="7943" max="7945" width="6.7109375" style="53" customWidth="1"/>
    <col min="7946" max="7946" width="1.7109375" style="53" customWidth="1"/>
    <col min="7947" max="7949" width="6.7109375" style="53" customWidth="1"/>
    <col min="7950" max="7950" width="1.7109375" style="53" customWidth="1"/>
    <col min="7951" max="7953" width="6.7109375" style="53" customWidth="1"/>
    <col min="7954" max="7954" width="1.7109375" style="53" customWidth="1"/>
    <col min="7955" max="7957" width="6.7109375" style="53" customWidth="1"/>
    <col min="7958" max="7958" width="1.7109375" style="53" customWidth="1"/>
    <col min="7959" max="7961" width="6.7109375" style="53" customWidth="1"/>
    <col min="7962" max="8189" width="11.42578125" style="53"/>
    <col min="8190" max="8190" width="21.28515625" style="53" customWidth="1"/>
    <col min="8191" max="8191" width="8.42578125" style="53" customWidth="1"/>
    <col min="8192" max="8192" width="8.140625" style="53" customWidth="1"/>
    <col min="8193" max="8193" width="7.5703125" style="53" customWidth="1"/>
    <col min="8194" max="8194" width="1.7109375" style="53" customWidth="1"/>
    <col min="8195" max="8197" width="6.7109375" style="53" customWidth="1"/>
    <col min="8198" max="8198" width="1.7109375" style="53" customWidth="1"/>
    <col min="8199" max="8201" width="6.7109375" style="53" customWidth="1"/>
    <col min="8202" max="8202" width="1.7109375" style="53" customWidth="1"/>
    <col min="8203" max="8205" width="6.7109375" style="53" customWidth="1"/>
    <col min="8206" max="8206" width="1.7109375" style="53" customWidth="1"/>
    <col min="8207" max="8209" width="6.7109375" style="53" customWidth="1"/>
    <col min="8210" max="8210" width="1.7109375" style="53" customWidth="1"/>
    <col min="8211" max="8213" width="6.7109375" style="53" customWidth="1"/>
    <col min="8214" max="8214" width="1.7109375" style="53" customWidth="1"/>
    <col min="8215" max="8217" width="6.7109375" style="53" customWidth="1"/>
    <col min="8218" max="8445" width="11.42578125" style="53"/>
    <col min="8446" max="8446" width="21.28515625" style="53" customWidth="1"/>
    <col min="8447" max="8447" width="8.42578125" style="53" customWidth="1"/>
    <col min="8448" max="8448" width="8.140625" style="53" customWidth="1"/>
    <col min="8449" max="8449" width="7.5703125" style="53" customWidth="1"/>
    <col min="8450" max="8450" width="1.7109375" style="53" customWidth="1"/>
    <col min="8451" max="8453" width="6.7109375" style="53" customWidth="1"/>
    <col min="8454" max="8454" width="1.7109375" style="53" customWidth="1"/>
    <col min="8455" max="8457" width="6.7109375" style="53" customWidth="1"/>
    <col min="8458" max="8458" width="1.7109375" style="53" customWidth="1"/>
    <col min="8459" max="8461" width="6.7109375" style="53" customWidth="1"/>
    <col min="8462" max="8462" width="1.7109375" style="53" customWidth="1"/>
    <col min="8463" max="8465" width="6.7109375" style="53" customWidth="1"/>
    <col min="8466" max="8466" width="1.7109375" style="53" customWidth="1"/>
    <col min="8467" max="8469" width="6.7109375" style="53" customWidth="1"/>
    <col min="8470" max="8470" width="1.7109375" style="53" customWidth="1"/>
    <col min="8471" max="8473" width="6.7109375" style="53" customWidth="1"/>
    <col min="8474" max="8701" width="11.42578125" style="53"/>
    <col min="8702" max="8702" width="21.28515625" style="53" customWidth="1"/>
    <col min="8703" max="8703" width="8.42578125" style="53" customWidth="1"/>
    <col min="8704" max="8704" width="8.140625" style="53" customWidth="1"/>
    <col min="8705" max="8705" width="7.5703125" style="53" customWidth="1"/>
    <col min="8706" max="8706" width="1.7109375" style="53" customWidth="1"/>
    <col min="8707" max="8709" width="6.7109375" style="53" customWidth="1"/>
    <col min="8710" max="8710" width="1.7109375" style="53" customWidth="1"/>
    <col min="8711" max="8713" width="6.7109375" style="53" customWidth="1"/>
    <col min="8714" max="8714" width="1.7109375" style="53" customWidth="1"/>
    <col min="8715" max="8717" width="6.7109375" style="53" customWidth="1"/>
    <col min="8718" max="8718" width="1.7109375" style="53" customWidth="1"/>
    <col min="8719" max="8721" width="6.7109375" style="53" customWidth="1"/>
    <col min="8722" max="8722" width="1.7109375" style="53" customWidth="1"/>
    <col min="8723" max="8725" width="6.7109375" style="53" customWidth="1"/>
    <col min="8726" max="8726" width="1.7109375" style="53" customWidth="1"/>
    <col min="8727" max="8729" width="6.7109375" style="53" customWidth="1"/>
    <col min="8730" max="8957" width="11.42578125" style="53"/>
    <col min="8958" max="8958" width="21.28515625" style="53" customWidth="1"/>
    <col min="8959" max="8959" width="8.42578125" style="53" customWidth="1"/>
    <col min="8960" max="8960" width="8.140625" style="53" customWidth="1"/>
    <col min="8961" max="8961" width="7.5703125" style="53" customWidth="1"/>
    <col min="8962" max="8962" width="1.7109375" style="53" customWidth="1"/>
    <col min="8963" max="8965" width="6.7109375" style="53" customWidth="1"/>
    <col min="8966" max="8966" width="1.7109375" style="53" customWidth="1"/>
    <col min="8967" max="8969" width="6.7109375" style="53" customWidth="1"/>
    <col min="8970" max="8970" width="1.7109375" style="53" customWidth="1"/>
    <col min="8971" max="8973" width="6.7109375" style="53" customWidth="1"/>
    <col min="8974" max="8974" width="1.7109375" style="53" customWidth="1"/>
    <col min="8975" max="8977" width="6.7109375" style="53" customWidth="1"/>
    <col min="8978" max="8978" width="1.7109375" style="53" customWidth="1"/>
    <col min="8979" max="8981" width="6.7109375" style="53" customWidth="1"/>
    <col min="8982" max="8982" width="1.7109375" style="53" customWidth="1"/>
    <col min="8983" max="8985" width="6.7109375" style="53" customWidth="1"/>
    <col min="8986" max="9213" width="11.42578125" style="53"/>
    <col min="9214" max="9214" width="21.28515625" style="53" customWidth="1"/>
    <col min="9215" max="9215" width="8.42578125" style="53" customWidth="1"/>
    <col min="9216" max="9216" width="8.140625" style="53" customWidth="1"/>
    <col min="9217" max="9217" width="7.5703125" style="53" customWidth="1"/>
    <col min="9218" max="9218" width="1.7109375" style="53" customWidth="1"/>
    <col min="9219" max="9221" width="6.7109375" style="53" customWidth="1"/>
    <col min="9222" max="9222" width="1.7109375" style="53" customWidth="1"/>
    <col min="9223" max="9225" width="6.7109375" style="53" customWidth="1"/>
    <col min="9226" max="9226" width="1.7109375" style="53" customWidth="1"/>
    <col min="9227" max="9229" width="6.7109375" style="53" customWidth="1"/>
    <col min="9230" max="9230" width="1.7109375" style="53" customWidth="1"/>
    <col min="9231" max="9233" width="6.7109375" style="53" customWidth="1"/>
    <col min="9234" max="9234" width="1.7109375" style="53" customWidth="1"/>
    <col min="9235" max="9237" width="6.7109375" style="53" customWidth="1"/>
    <col min="9238" max="9238" width="1.7109375" style="53" customWidth="1"/>
    <col min="9239" max="9241" width="6.7109375" style="53" customWidth="1"/>
    <col min="9242" max="9469" width="11.42578125" style="53"/>
    <col min="9470" max="9470" width="21.28515625" style="53" customWidth="1"/>
    <col min="9471" max="9471" width="8.42578125" style="53" customWidth="1"/>
    <col min="9472" max="9472" width="8.140625" style="53" customWidth="1"/>
    <col min="9473" max="9473" width="7.5703125" style="53" customWidth="1"/>
    <col min="9474" max="9474" width="1.7109375" style="53" customWidth="1"/>
    <col min="9475" max="9477" width="6.7109375" style="53" customWidth="1"/>
    <col min="9478" max="9478" width="1.7109375" style="53" customWidth="1"/>
    <col min="9479" max="9481" width="6.7109375" style="53" customWidth="1"/>
    <col min="9482" max="9482" width="1.7109375" style="53" customWidth="1"/>
    <col min="9483" max="9485" width="6.7109375" style="53" customWidth="1"/>
    <col min="9486" max="9486" width="1.7109375" style="53" customWidth="1"/>
    <col min="9487" max="9489" width="6.7109375" style="53" customWidth="1"/>
    <col min="9490" max="9490" width="1.7109375" style="53" customWidth="1"/>
    <col min="9491" max="9493" width="6.7109375" style="53" customWidth="1"/>
    <col min="9494" max="9494" width="1.7109375" style="53" customWidth="1"/>
    <col min="9495" max="9497" width="6.7109375" style="53" customWidth="1"/>
    <col min="9498" max="9725" width="11.42578125" style="53"/>
    <col min="9726" max="9726" width="21.28515625" style="53" customWidth="1"/>
    <col min="9727" max="9727" width="8.42578125" style="53" customWidth="1"/>
    <col min="9728" max="9728" width="8.140625" style="53" customWidth="1"/>
    <col min="9729" max="9729" width="7.5703125" style="53" customWidth="1"/>
    <col min="9730" max="9730" width="1.7109375" style="53" customWidth="1"/>
    <col min="9731" max="9733" width="6.7109375" style="53" customWidth="1"/>
    <col min="9734" max="9734" width="1.7109375" style="53" customWidth="1"/>
    <col min="9735" max="9737" width="6.7109375" style="53" customWidth="1"/>
    <col min="9738" max="9738" width="1.7109375" style="53" customWidth="1"/>
    <col min="9739" max="9741" width="6.7109375" style="53" customWidth="1"/>
    <col min="9742" max="9742" width="1.7109375" style="53" customWidth="1"/>
    <col min="9743" max="9745" width="6.7109375" style="53" customWidth="1"/>
    <col min="9746" max="9746" width="1.7109375" style="53" customWidth="1"/>
    <col min="9747" max="9749" width="6.7109375" style="53" customWidth="1"/>
    <col min="9750" max="9750" width="1.7109375" style="53" customWidth="1"/>
    <col min="9751" max="9753" width="6.7109375" style="53" customWidth="1"/>
    <col min="9754" max="9981" width="11.42578125" style="53"/>
    <col min="9982" max="9982" width="21.28515625" style="53" customWidth="1"/>
    <col min="9983" max="9983" width="8.42578125" style="53" customWidth="1"/>
    <col min="9984" max="9984" width="8.140625" style="53" customWidth="1"/>
    <col min="9985" max="9985" width="7.5703125" style="53" customWidth="1"/>
    <col min="9986" max="9986" width="1.7109375" style="53" customWidth="1"/>
    <col min="9987" max="9989" width="6.7109375" style="53" customWidth="1"/>
    <col min="9990" max="9990" width="1.7109375" style="53" customWidth="1"/>
    <col min="9991" max="9993" width="6.7109375" style="53" customWidth="1"/>
    <col min="9994" max="9994" width="1.7109375" style="53" customWidth="1"/>
    <col min="9995" max="9997" width="6.7109375" style="53" customWidth="1"/>
    <col min="9998" max="9998" width="1.7109375" style="53" customWidth="1"/>
    <col min="9999" max="10001" width="6.7109375" style="53" customWidth="1"/>
    <col min="10002" max="10002" width="1.7109375" style="53" customWidth="1"/>
    <col min="10003" max="10005" width="6.7109375" style="53" customWidth="1"/>
    <col min="10006" max="10006" width="1.7109375" style="53" customWidth="1"/>
    <col min="10007" max="10009" width="6.7109375" style="53" customWidth="1"/>
    <col min="10010" max="10237" width="11.42578125" style="53"/>
    <col min="10238" max="10238" width="21.28515625" style="53" customWidth="1"/>
    <col min="10239" max="10239" width="8.42578125" style="53" customWidth="1"/>
    <col min="10240" max="10240" width="8.140625" style="53" customWidth="1"/>
    <col min="10241" max="10241" width="7.5703125" style="53" customWidth="1"/>
    <col min="10242" max="10242" width="1.7109375" style="53" customWidth="1"/>
    <col min="10243" max="10245" width="6.7109375" style="53" customWidth="1"/>
    <col min="10246" max="10246" width="1.7109375" style="53" customWidth="1"/>
    <col min="10247" max="10249" width="6.7109375" style="53" customWidth="1"/>
    <col min="10250" max="10250" width="1.7109375" style="53" customWidth="1"/>
    <col min="10251" max="10253" width="6.7109375" style="53" customWidth="1"/>
    <col min="10254" max="10254" width="1.7109375" style="53" customWidth="1"/>
    <col min="10255" max="10257" width="6.7109375" style="53" customWidth="1"/>
    <col min="10258" max="10258" width="1.7109375" style="53" customWidth="1"/>
    <col min="10259" max="10261" width="6.7109375" style="53" customWidth="1"/>
    <col min="10262" max="10262" width="1.7109375" style="53" customWidth="1"/>
    <col min="10263" max="10265" width="6.7109375" style="53" customWidth="1"/>
    <col min="10266" max="10493" width="11.42578125" style="53"/>
    <col min="10494" max="10494" width="21.28515625" style="53" customWidth="1"/>
    <col min="10495" max="10495" width="8.42578125" style="53" customWidth="1"/>
    <col min="10496" max="10496" width="8.140625" style="53" customWidth="1"/>
    <col min="10497" max="10497" width="7.5703125" style="53" customWidth="1"/>
    <col min="10498" max="10498" width="1.7109375" style="53" customWidth="1"/>
    <col min="10499" max="10501" width="6.7109375" style="53" customWidth="1"/>
    <col min="10502" max="10502" width="1.7109375" style="53" customWidth="1"/>
    <col min="10503" max="10505" width="6.7109375" style="53" customWidth="1"/>
    <col min="10506" max="10506" width="1.7109375" style="53" customWidth="1"/>
    <col min="10507" max="10509" width="6.7109375" style="53" customWidth="1"/>
    <col min="10510" max="10510" width="1.7109375" style="53" customWidth="1"/>
    <col min="10511" max="10513" width="6.7109375" style="53" customWidth="1"/>
    <col min="10514" max="10514" width="1.7109375" style="53" customWidth="1"/>
    <col min="10515" max="10517" width="6.7109375" style="53" customWidth="1"/>
    <col min="10518" max="10518" width="1.7109375" style="53" customWidth="1"/>
    <col min="10519" max="10521" width="6.7109375" style="53" customWidth="1"/>
    <col min="10522" max="10749" width="11.42578125" style="53"/>
    <col min="10750" max="10750" width="21.28515625" style="53" customWidth="1"/>
    <col min="10751" max="10751" width="8.42578125" style="53" customWidth="1"/>
    <col min="10752" max="10752" width="8.140625" style="53" customWidth="1"/>
    <col min="10753" max="10753" width="7.5703125" style="53" customWidth="1"/>
    <col min="10754" max="10754" width="1.7109375" style="53" customWidth="1"/>
    <col min="10755" max="10757" width="6.7109375" style="53" customWidth="1"/>
    <col min="10758" max="10758" width="1.7109375" style="53" customWidth="1"/>
    <col min="10759" max="10761" width="6.7109375" style="53" customWidth="1"/>
    <col min="10762" max="10762" width="1.7109375" style="53" customWidth="1"/>
    <col min="10763" max="10765" width="6.7109375" style="53" customWidth="1"/>
    <col min="10766" max="10766" width="1.7109375" style="53" customWidth="1"/>
    <col min="10767" max="10769" width="6.7109375" style="53" customWidth="1"/>
    <col min="10770" max="10770" width="1.7109375" style="53" customWidth="1"/>
    <col min="10771" max="10773" width="6.7109375" style="53" customWidth="1"/>
    <col min="10774" max="10774" width="1.7109375" style="53" customWidth="1"/>
    <col min="10775" max="10777" width="6.7109375" style="53" customWidth="1"/>
    <col min="10778" max="11005" width="11.42578125" style="53"/>
    <col min="11006" max="11006" width="21.28515625" style="53" customWidth="1"/>
    <col min="11007" max="11007" width="8.42578125" style="53" customWidth="1"/>
    <col min="11008" max="11008" width="8.140625" style="53" customWidth="1"/>
    <col min="11009" max="11009" width="7.5703125" style="53" customWidth="1"/>
    <col min="11010" max="11010" width="1.7109375" style="53" customWidth="1"/>
    <col min="11011" max="11013" width="6.7109375" style="53" customWidth="1"/>
    <col min="11014" max="11014" width="1.7109375" style="53" customWidth="1"/>
    <col min="11015" max="11017" width="6.7109375" style="53" customWidth="1"/>
    <col min="11018" max="11018" width="1.7109375" style="53" customWidth="1"/>
    <col min="11019" max="11021" width="6.7109375" style="53" customWidth="1"/>
    <col min="11022" max="11022" width="1.7109375" style="53" customWidth="1"/>
    <col min="11023" max="11025" width="6.7109375" style="53" customWidth="1"/>
    <col min="11026" max="11026" width="1.7109375" style="53" customWidth="1"/>
    <col min="11027" max="11029" width="6.7109375" style="53" customWidth="1"/>
    <col min="11030" max="11030" width="1.7109375" style="53" customWidth="1"/>
    <col min="11031" max="11033" width="6.7109375" style="53" customWidth="1"/>
    <col min="11034" max="11261" width="11.42578125" style="53"/>
    <col min="11262" max="11262" width="21.28515625" style="53" customWidth="1"/>
    <col min="11263" max="11263" width="8.42578125" style="53" customWidth="1"/>
    <col min="11264" max="11264" width="8.140625" style="53" customWidth="1"/>
    <col min="11265" max="11265" width="7.5703125" style="53" customWidth="1"/>
    <col min="11266" max="11266" width="1.7109375" style="53" customWidth="1"/>
    <col min="11267" max="11269" width="6.7109375" style="53" customWidth="1"/>
    <col min="11270" max="11270" width="1.7109375" style="53" customWidth="1"/>
    <col min="11271" max="11273" width="6.7109375" style="53" customWidth="1"/>
    <col min="11274" max="11274" width="1.7109375" style="53" customWidth="1"/>
    <col min="11275" max="11277" width="6.7109375" style="53" customWidth="1"/>
    <col min="11278" max="11278" width="1.7109375" style="53" customWidth="1"/>
    <col min="11279" max="11281" width="6.7109375" style="53" customWidth="1"/>
    <col min="11282" max="11282" width="1.7109375" style="53" customWidth="1"/>
    <col min="11283" max="11285" width="6.7109375" style="53" customWidth="1"/>
    <col min="11286" max="11286" width="1.7109375" style="53" customWidth="1"/>
    <col min="11287" max="11289" width="6.7109375" style="53" customWidth="1"/>
    <col min="11290" max="11517" width="11.42578125" style="53"/>
    <col min="11518" max="11518" width="21.28515625" style="53" customWidth="1"/>
    <col min="11519" max="11519" width="8.42578125" style="53" customWidth="1"/>
    <col min="11520" max="11520" width="8.140625" style="53" customWidth="1"/>
    <col min="11521" max="11521" width="7.5703125" style="53" customWidth="1"/>
    <col min="11522" max="11522" width="1.7109375" style="53" customWidth="1"/>
    <col min="11523" max="11525" width="6.7109375" style="53" customWidth="1"/>
    <col min="11526" max="11526" width="1.7109375" style="53" customWidth="1"/>
    <col min="11527" max="11529" width="6.7109375" style="53" customWidth="1"/>
    <col min="11530" max="11530" width="1.7109375" style="53" customWidth="1"/>
    <col min="11531" max="11533" width="6.7109375" style="53" customWidth="1"/>
    <col min="11534" max="11534" width="1.7109375" style="53" customWidth="1"/>
    <col min="11535" max="11537" width="6.7109375" style="53" customWidth="1"/>
    <col min="11538" max="11538" width="1.7109375" style="53" customWidth="1"/>
    <col min="11539" max="11541" width="6.7109375" style="53" customWidth="1"/>
    <col min="11542" max="11542" width="1.7109375" style="53" customWidth="1"/>
    <col min="11543" max="11545" width="6.7109375" style="53" customWidth="1"/>
    <col min="11546" max="11773" width="11.42578125" style="53"/>
    <col min="11774" max="11774" width="21.28515625" style="53" customWidth="1"/>
    <col min="11775" max="11775" width="8.42578125" style="53" customWidth="1"/>
    <col min="11776" max="11776" width="8.140625" style="53" customWidth="1"/>
    <col min="11777" max="11777" width="7.5703125" style="53" customWidth="1"/>
    <col min="11778" max="11778" width="1.7109375" style="53" customWidth="1"/>
    <col min="11779" max="11781" width="6.7109375" style="53" customWidth="1"/>
    <col min="11782" max="11782" width="1.7109375" style="53" customWidth="1"/>
    <col min="11783" max="11785" width="6.7109375" style="53" customWidth="1"/>
    <col min="11786" max="11786" width="1.7109375" style="53" customWidth="1"/>
    <col min="11787" max="11789" width="6.7109375" style="53" customWidth="1"/>
    <col min="11790" max="11790" width="1.7109375" style="53" customWidth="1"/>
    <col min="11791" max="11793" width="6.7109375" style="53" customWidth="1"/>
    <col min="11794" max="11794" width="1.7109375" style="53" customWidth="1"/>
    <col min="11795" max="11797" width="6.7109375" style="53" customWidth="1"/>
    <col min="11798" max="11798" width="1.7109375" style="53" customWidth="1"/>
    <col min="11799" max="11801" width="6.7109375" style="53" customWidth="1"/>
    <col min="11802" max="12029" width="11.42578125" style="53"/>
    <col min="12030" max="12030" width="21.28515625" style="53" customWidth="1"/>
    <col min="12031" max="12031" width="8.42578125" style="53" customWidth="1"/>
    <col min="12032" max="12032" width="8.140625" style="53" customWidth="1"/>
    <col min="12033" max="12033" width="7.5703125" style="53" customWidth="1"/>
    <col min="12034" max="12034" width="1.7109375" style="53" customWidth="1"/>
    <col min="12035" max="12037" width="6.7109375" style="53" customWidth="1"/>
    <col min="12038" max="12038" width="1.7109375" style="53" customWidth="1"/>
    <col min="12039" max="12041" width="6.7109375" style="53" customWidth="1"/>
    <col min="12042" max="12042" width="1.7109375" style="53" customWidth="1"/>
    <col min="12043" max="12045" width="6.7109375" style="53" customWidth="1"/>
    <col min="12046" max="12046" width="1.7109375" style="53" customWidth="1"/>
    <col min="12047" max="12049" width="6.7109375" style="53" customWidth="1"/>
    <col min="12050" max="12050" width="1.7109375" style="53" customWidth="1"/>
    <col min="12051" max="12053" width="6.7109375" style="53" customWidth="1"/>
    <col min="12054" max="12054" width="1.7109375" style="53" customWidth="1"/>
    <col min="12055" max="12057" width="6.7109375" style="53" customWidth="1"/>
    <col min="12058" max="12285" width="11.42578125" style="53"/>
    <col min="12286" max="12286" width="21.28515625" style="53" customWidth="1"/>
    <col min="12287" max="12287" width="8.42578125" style="53" customWidth="1"/>
    <col min="12288" max="12288" width="8.140625" style="53" customWidth="1"/>
    <col min="12289" max="12289" width="7.5703125" style="53" customWidth="1"/>
    <col min="12290" max="12290" width="1.7109375" style="53" customWidth="1"/>
    <col min="12291" max="12293" width="6.7109375" style="53" customWidth="1"/>
    <col min="12294" max="12294" width="1.7109375" style="53" customWidth="1"/>
    <col min="12295" max="12297" width="6.7109375" style="53" customWidth="1"/>
    <col min="12298" max="12298" width="1.7109375" style="53" customWidth="1"/>
    <col min="12299" max="12301" width="6.7109375" style="53" customWidth="1"/>
    <col min="12302" max="12302" width="1.7109375" style="53" customWidth="1"/>
    <col min="12303" max="12305" width="6.7109375" style="53" customWidth="1"/>
    <col min="12306" max="12306" width="1.7109375" style="53" customWidth="1"/>
    <col min="12307" max="12309" width="6.7109375" style="53" customWidth="1"/>
    <col min="12310" max="12310" width="1.7109375" style="53" customWidth="1"/>
    <col min="12311" max="12313" width="6.7109375" style="53" customWidth="1"/>
    <col min="12314" max="12541" width="11.42578125" style="53"/>
    <col min="12542" max="12542" width="21.28515625" style="53" customWidth="1"/>
    <col min="12543" max="12543" width="8.42578125" style="53" customWidth="1"/>
    <col min="12544" max="12544" width="8.140625" style="53" customWidth="1"/>
    <col min="12545" max="12545" width="7.5703125" style="53" customWidth="1"/>
    <col min="12546" max="12546" width="1.7109375" style="53" customWidth="1"/>
    <col min="12547" max="12549" width="6.7109375" style="53" customWidth="1"/>
    <col min="12550" max="12550" width="1.7109375" style="53" customWidth="1"/>
    <col min="12551" max="12553" width="6.7109375" style="53" customWidth="1"/>
    <col min="12554" max="12554" width="1.7109375" style="53" customWidth="1"/>
    <col min="12555" max="12557" width="6.7109375" style="53" customWidth="1"/>
    <col min="12558" max="12558" width="1.7109375" style="53" customWidth="1"/>
    <col min="12559" max="12561" width="6.7109375" style="53" customWidth="1"/>
    <col min="12562" max="12562" width="1.7109375" style="53" customWidth="1"/>
    <col min="12563" max="12565" width="6.7109375" style="53" customWidth="1"/>
    <col min="12566" max="12566" width="1.7109375" style="53" customWidth="1"/>
    <col min="12567" max="12569" width="6.7109375" style="53" customWidth="1"/>
    <col min="12570" max="12797" width="11.42578125" style="53"/>
    <col min="12798" max="12798" width="21.28515625" style="53" customWidth="1"/>
    <col min="12799" max="12799" width="8.42578125" style="53" customWidth="1"/>
    <col min="12800" max="12800" width="8.140625" style="53" customWidth="1"/>
    <col min="12801" max="12801" width="7.5703125" style="53" customWidth="1"/>
    <col min="12802" max="12802" width="1.7109375" style="53" customWidth="1"/>
    <col min="12803" max="12805" width="6.7109375" style="53" customWidth="1"/>
    <col min="12806" max="12806" width="1.7109375" style="53" customWidth="1"/>
    <col min="12807" max="12809" width="6.7109375" style="53" customWidth="1"/>
    <col min="12810" max="12810" width="1.7109375" style="53" customWidth="1"/>
    <col min="12811" max="12813" width="6.7109375" style="53" customWidth="1"/>
    <col min="12814" max="12814" width="1.7109375" style="53" customWidth="1"/>
    <col min="12815" max="12817" width="6.7109375" style="53" customWidth="1"/>
    <col min="12818" max="12818" width="1.7109375" style="53" customWidth="1"/>
    <col min="12819" max="12821" width="6.7109375" style="53" customWidth="1"/>
    <col min="12822" max="12822" width="1.7109375" style="53" customWidth="1"/>
    <col min="12823" max="12825" width="6.7109375" style="53" customWidth="1"/>
    <col min="12826" max="13053" width="11.42578125" style="53"/>
    <col min="13054" max="13054" width="21.28515625" style="53" customWidth="1"/>
    <col min="13055" max="13055" width="8.42578125" style="53" customWidth="1"/>
    <col min="13056" max="13056" width="8.140625" style="53" customWidth="1"/>
    <col min="13057" max="13057" width="7.5703125" style="53" customWidth="1"/>
    <col min="13058" max="13058" width="1.7109375" style="53" customWidth="1"/>
    <col min="13059" max="13061" width="6.7109375" style="53" customWidth="1"/>
    <col min="13062" max="13062" width="1.7109375" style="53" customWidth="1"/>
    <col min="13063" max="13065" width="6.7109375" style="53" customWidth="1"/>
    <col min="13066" max="13066" width="1.7109375" style="53" customWidth="1"/>
    <col min="13067" max="13069" width="6.7109375" style="53" customWidth="1"/>
    <col min="13070" max="13070" width="1.7109375" style="53" customWidth="1"/>
    <col min="13071" max="13073" width="6.7109375" style="53" customWidth="1"/>
    <col min="13074" max="13074" width="1.7109375" style="53" customWidth="1"/>
    <col min="13075" max="13077" width="6.7109375" style="53" customWidth="1"/>
    <col min="13078" max="13078" width="1.7109375" style="53" customWidth="1"/>
    <col min="13079" max="13081" width="6.7109375" style="53" customWidth="1"/>
    <col min="13082" max="13309" width="11.42578125" style="53"/>
    <col min="13310" max="13310" width="21.28515625" style="53" customWidth="1"/>
    <col min="13311" max="13311" width="8.42578125" style="53" customWidth="1"/>
    <col min="13312" max="13312" width="8.140625" style="53" customWidth="1"/>
    <col min="13313" max="13313" width="7.5703125" style="53" customWidth="1"/>
    <col min="13314" max="13314" width="1.7109375" style="53" customWidth="1"/>
    <col min="13315" max="13317" width="6.7109375" style="53" customWidth="1"/>
    <col min="13318" max="13318" width="1.7109375" style="53" customWidth="1"/>
    <col min="13319" max="13321" width="6.7109375" style="53" customWidth="1"/>
    <col min="13322" max="13322" width="1.7109375" style="53" customWidth="1"/>
    <col min="13323" max="13325" width="6.7109375" style="53" customWidth="1"/>
    <col min="13326" max="13326" width="1.7109375" style="53" customWidth="1"/>
    <col min="13327" max="13329" width="6.7109375" style="53" customWidth="1"/>
    <col min="13330" max="13330" width="1.7109375" style="53" customWidth="1"/>
    <col min="13331" max="13333" width="6.7109375" style="53" customWidth="1"/>
    <col min="13334" max="13334" width="1.7109375" style="53" customWidth="1"/>
    <col min="13335" max="13337" width="6.7109375" style="53" customWidth="1"/>
    <col min="13338" max="13565" width="11.42578125" style="53"/>
    <col min="13566" max="13566" width="21.28515625" style="53" customWidth="1"/>
    <col min="13567" max="13567" width="8.42578125" style="53" customWidth="1"/>
    <col min="13568" max="13568" width="8.140625" style="53" customWidth="1"/>
    <col min="13569" max="13569" width="7.5703125" style="53" customWidth="1"/>
    <col min="13570" max="13570" width="1.7109375" style="53" customWidth="1"/>
    <col min="13571" max="13573" width="6.7109375" style="53" customWidth="1"/>
    <col min="13574" max="13574" width="1.7109375" style="53" customWidth="1"/>
    <col min="13575" max="13577" width="6.7109375" style="53" customWidth="1"/>
    <col min="13578" max="13578" width="1.7109375" style="53" customWidth="1"/>
    <col min="13579" max="13581" width="6.7109375" style="53" customWidth="1"/>
    <col min="13582" max="13582" width="1.7109375" style="53" customWidth="1"/>
    <col min="13583" max="13585" width="6.7109375" style="53" customWidth="1"/>
    <col min="13586" max="13586" width="1.7109375" style="53" customWidth="1"/>
    <col min="13587" max="13589" width="6.7109375" style="53" customWidth="1"/>
    <col min="13590" max="13590" width="1.7109375" style="53" customWidth="1"/>
    <col min="13591" max="13593" width="6.7109375" style="53" customWidth="1"/>
    <col min="13594" max="13821" width="11.42578125" style="53"/>
    <col min="13822" max="13822" width="21.28515625" style="53" customWidth="1"/>
    <col min="13823" max="13823" width="8.42578125" style="53" customWidth="1"/>
    <col min="13824" max="13824" width="8.140625" style="53" customWidth="1"/>
    <col min="13825" max="13825" width="7.5703125" style="53" customWidth="1"/>
    <col min="13826" max="13826" width="1.7109375" style="53" customWidth="1"/>
    <col min="13827" max="13829" width="6.7109375" style="53" customWidth="1"/>
    <col min="13830" max="13830" width="1.7109375" style="53" customWidth="1"/>
    <col min="13831" max="13833" width="6.7109375" style="53" customWidth="1"/>
    <col min="13834" max="13834" width="1.7109375" style="53" customWidth="1"/>
    <col min="13835" max="13837" width="6.7109375" style="53" customWidth="1"/>
    <col min="13838" max="13838" width="1.7109375" style="53" customWidth="1"/>
    <col min="13839" max="13841" width="6.7109375" style="53" customWidth="1"/>
    <col min="13842" max="13842" width="1.7109375" style="53" customWidth="1"/>
    <col min="13843" max="13845" width="6.7109375" style="53" customWidth="1"/>
    <col min="13846" max="13846" width="1.7109375" style="53" customWidth="1"/>
    <col min="13847" max="13849" width="6.7109375" style="53" customWidth="1"/>
    <col min="13850" max="14077" width="11.42578125" style="53"/>
    <col min="14078" max="14078" width="21.28515625" style="53" customWidth="1"/>
    <col min="14079" max="14079" width="8.42578125" style="53" customWidth="1"/>
    <col min="14080" max="14080" width="8.140625" style="53" customWidth="1"/>
    <col min="14081" max="14081" width="7.5703125" style="53" customWidth="1"/>
    <col min="14082" max="14082" width="1.7109375" style="53" customWidth="1"/>
    <col min="14083" max="14085" width="6.7109375" style="53" customWidth="1"/>
    <col min="14086" max="14086" width="1.7109375" style="53" customWidth="1"/>
    <col min="14087" max="14089" width="6.7109375" style="53" customWidth="1"/>
    <col min="14090" max="14090" width="1.7109375" style="53" customWidth="1"/>
    <col min="14091" max="14093" width="6.7109375" style="53" customWidth="1"/>
    <col min="14094" max="14094" width="1.7109375" style="53" customWidth="1"/>
    <col min="14095" max="14097" width="6.7109375" style="53" customWidth="1"/>
    <col min="14098" max="14098" width="1.7109375" style="53" customWidth="1"/>
    <col min="14099" max="14101" width="6.7109375" style="53" customWidth="1"/>
    <col min="14102" max="14102" width="1.7109375" style="53" customWidth="1"/>
    <col min="14103" max="14105" width="6.7109375" style="53" customWidth="1"/>
    <col min="14106" max="14333" width="11.42578125" style="53"/>
    <col min="14334" max="14334" width="21.28515625" style="53" customWidth="1"/>
    <col min="14335" max="14335" width="8.42578125" style="53" customWidth="1"/>
    <col min="14336" max="14336" width="8.140625" style="53" customWidth="1"/>
    <col min="14337" max="14337" width="7.5703125" style="53" customWidth="1"/>
    <col min="14338" max="14338" width="1.7109375" style="53" customWidth="1"/>
    <col min="14339" max="14341" width="6.7109375" style="53" customWidth="1"/>
    <col min="14342" max="14342" width="1.7109375" style="53" customWidth="1"/>
    <col min="14343" max="14345" width="6.7109375" style="53" customWidth="1"/>
    <col min="14346" max="14346" width="1.7109375" style="53" customWidth="1"/>
    <col min="14347" max="14349" width="6.7109375" style="53" customWidth="1"/>
    <col min="14350" max="14350" width="1.7109375" style="53" customWidth="1"/>
    <col min="14351" max="14353" width="6.7109375" style="53" customWidth="1"/>
    <col min="14354" max="14354" width="1.7109375" style="53" customWidth="1"/>
    <col min="14355" max="14357" width="6.7109375" style="53" customWidth="1"/>
    <col min="14358" max="14358" width="1.7109375" style="53" customWidth="1"/>
    <col min="14359" max="14361" width="6.7109375" style="53" customWidth="1"/>
    <col min="14362" max="14589" width="11.42578125" style="53"/>
    <col min="14590" max="14590" width="21.28515625" style="53" customWidth="1"/>
    <col min="14591" max="14591" width="8.42578125" style="53" customWidth="1"/>
    <col min="14592" max="14592" width="8.140625" style="53" customWidth="1"/>
    <col min="14593" max="14593" width="7.5703125" style="53" customWidth="1"/>
    <col min="14594" max="14594" width="1.7109375" style="53" customWidth="1"/>
    <col min="14595" max="14597" width="6.7109375" style="53" customWidth="1"/>
    <col min="14598" max="14598" width="1.7109375" style="53" customWidth="1"/>
    <col min="14599" max="14601" width="6.7109375" style="53" customWidth="1"/>
    <col min="14602" max="14602" width="1.7109375" style="53" customWidth="1"/>
    <col min="14603" max="14605" width="6.7109375" style="53" customWidth="1"/>
    <col min="14606" max="14606" width="1.7109375" style="53" customWidth="1"/>
    <col min="14607" max="14609" width="6.7109375" style="53" customWidth="1"/>
    <col min="14610" max="14610" width="1.7109375" style="53" customWidth="1"/>
    <col min="14611" max="14613" width="6.7109375" style="53" customWidth="1"/>
    <col min="14614" max="14614" width="1.7109375" style="53" customWidth="1"/>
    <col min="14615" max="14617" width="6.7109375" style="53" customWidth="1"/>
    <col min="14618" max="14845" width="11.42578125" style="53"/>
    <col min="14846" max="14846" width="21.28515625" style="53" customWidth="1"/>
    <col min="14847" max="14847" width="8.42578125" style="53" customWidth="1"/>
    <col min="14848" max="14848" width="8.140625" style="53" customWidth="1"/>
    <col min="14849" max="14849" width="7.5703125" style="53" customWidth="1"/>
    <col min="14850" max="14850" width="1.7109375" style="53" customWidth="1"/>
    <col min="14851" max="14853" width="6.7109375" style="53" customWidth="1"/>
    <col min="14854" max="14854" width="1.7109375" style="53" customWidth="1"/>
    <col min="14855" max="14857" width="6.7109375" style="53" customWidth="1"/>
    <col min="14858" max="14858" width="1.7109375" style="53" customWidth="1"/>
    <col min="14859" max="14861" width="6.7109375" style="53" customWidth="1"/>
    <col min="14862" max="14862" width="1.7109375" style="53" customWidth="1"/>
    <col min="14863" max="14865" width="6.7109375" style="53" customWidth="1"/>
    <col min="14866" max="14866" width="1.7109375" style="53" customWidth="1"/>
    <col min="14867" max="14869" width="6.7109375" style="53" customWidth="1"/>
    <col min="14870" max="14870" width="1.7109375" style="53" customWidth="1"/>
    <col min="14871" max="14873" width="6.7109375" style="53" customWidth="1"/>
    <col min="14874" max="15101" width="11.42578125" style="53"/>
    <col min="15102" max="15102" width="21.28515625" style="53" customWidth="1"/>
    <col min="15103" max="15103" width="8.42578125" style="53" customWidth="1"/>
    <col min="15104" max="15104" width="8.140625" style="53" customWidth="1"/>
    <col min="15105" max="15105" width="7.5703125" style="53" customWidth="1"/>
    <col min="15106" max="15106" width="1.7109375" style="53" customWidth="1"/>
    <col min="15107" max="15109" width="6.7109375" style="53" customWidth="1"/>
    <col min="15110" max="15110" width="1.7109375" style="53" customWidth="1"/>
    <col min="15111" max="15113" width="6.7109375" style="53" customWidth="1"/>
    <col min="15114" max="15114" width="1.7109375" style="53" customWidth="1"/>
    <col min="15115" max="15117" width="6.7109375" style="53" customWidth="1"/>
    <col min="15118" max="15118" width="1.7109375" style="53" customWidth="1"/>
    <col min="15119" max="15121" width="6.7109375" style="53" customWidth="1"/>
    <col min="15122" max="15122" width="1.7109375" style="53" customWidth="1"/>
    <col min="15123" max="15125" width="6.7109375" style="53" customWidth="1"/>
    <col min="15126" max="15126" width="1.7109375" style="53" customWidth="1"/>
    <col min="15127" max="15129" width="6.7109375" style="53" customWidth="1"/>
    <col min="15130" max="15357" width="11.42578125" style="53"/>
    <col min="15358" max="15358" width="21.28515625" style="53" customWidth="1"/>
    <col min="15359" max="15359" width="8.42578125" style="53" customWidth="1"/>
    <col min="15360" max="15360" width="8.140625" style="53" customWidth="1"/>
    <col min="15361" max="15361" width="7.5703125" style="53" customWidth="1"/>
    <col min="15362" max="15362" width="1.7109375" style="53" customWidth="1"/>
    <col min="15363" max="15365" width="6.7109375" style="53" customWidth="1"/>
    <col min="15366" max="15366" width="1.7109375" style="53" customWidth="1"/>
    <col min="15367" max="15369" width="6.7109375" style="53" customWidth="1"/>
    <col min="15370" max="15370" width="1.7109375" style="53" customWidth="1"/>
    <col min="15371" max="15373" width="6.7109375" style="53" customWidth="1"/>
    <col min="15374" max="15374" width="1.7109375" style="53" customWidth="1"/>
    <col min="15375" max="15377" width="6.7109375" style="53" customWidth="1"/>
    <col min="15378" max="15378" width="1.7109375" style="53" customWidth="1"/>
    <col min="15379" max="15381" width="6.7109375" style="53" customWidth="1"/>
    <col min="15382" max="15382" width="1.7109375" style="53" customWidth="1"/>
    <col min="15383" max="15385" width="6.7109375" style="53" customWidth="1"/>
    <col min="15386" max="15613" width="11.42578125" style="53"/>
    <col min="15614" max="15614" width="21.28515625" style="53" customWidth="1"/>
    <col min="15615" max="15615" width="8.42578125" style="53" customWidth="1"/>
    <col min="15616" max="15616" width="8.140625" style="53" customWidth="1"/>
    <col min="15617" max="15617" width="7.5703125" style="53" customWidth="1"/>
    <col min="15618" max="15618" width="1.7109375" style="53" customWidth="1"/>
    <col min="15619" max="15621" width="6.7109375" style="53" customWidth="1"/>
    <col min="15622" max="15622" width="1.7109375" style="53" customWidth="1"/>
    <col min="15623" max="15625" width="6.7109375" style="53" customWidth="1"/>
    <col min="15626" max="15626" width="1.7109375" style="53" customWidth="1"/>
    <col min="15627" max="15629" width="6.7109375" style="53" customWidth="1"/>
    <col min="15630" max="15630" width="1.7109375" style="53" customWidth="1"/>
    <col min="15631" max="15633" width="6.7109375" style="53" customWidth="1"/>
    <col min="15634" max="15634" width="1.7109375" style="53" customWidth="1"/>
    <col min="15635" max="15637" width="6.7109375" style="53" customWidth="1"/>
    <col min="15638" max="15638" width="1.7109375" style="53" customWidth="1"/>
    <col min="15639" max="15641" width="6.7109375" style="53" customWidth="1"/>
    <col min="15642" max="15869" width="11.42578125" style="53"/>
    <col min="15870" max="15870" width="21.28515625" style="53" customWidth="1"/>
    <col min="15871" max="15871" width="8.42578125" style="53" customWidth="1"/>
    <col min="15872" max="15872" width="8.140625" style="53" customWidth="1"/>
    <col min="15873" max="15873" width="7.5703125" style="53" customWidth="1"/>
    <col min="15874" max="15874" width="1.7109375" style="53" customWidth="1"/>
    <col min="15875" max="15877" width="6.7109375" style="53" customWidth="1"/>
    <col min="15878" max="15878" width="1.7109375" style="53" customWidth="1"/>
    <col min="15879" max="15881" width="6.7109375" style="53" customWidth="1"/>
    <col min="15882" max="15882" width="1.7109375" style="53" customWidth="1"/>
    <col min="15883" max="15885" width="6.7109375" style="53" customWidth="1"/>
    <col min="15886" max="15886" width="1.7109375" style="53" customWidth="1"/>
    <col min="15887" max="15889" width="6.7109375" style="53" customWidth="1"/>
    <col min="15890" max="15890" width="1.7109375" style="53" customWidth="1"/>
    <col min="15891" max="15893" width="6.7109375" style="53" customWidth="1"/>
    <col min="15894" max="15894" width="1.7109375" style="53" customWidth="1"/>
    <col min="15895" max="15897" width="6.7109375" style="53" customWidth="1"/>
    <col min="15898" max="16125" width="11.42578125" style="53"/>
    <col min="16126" max="16126" width="21.28515625" style="53" customWidth="1"/>
    <col min="16127" max="16127" width="8.42578125" style="53" customWidth="1"/>
    <col min="16128" max="16128" width="8.140625" style="53" customWidth="1"/>
    <col min="16129" max="16129" width="7.5703125" style="53" customWidth="1"/>
    <col min="16130" max="16130" width="1.7109375" style="53" customWidth="1"/>
    <col min="16131" max="16133" width="6.7109375" style="53" customWidth="1"/>
    <col min="16134" max="16134" width="1.7109375" style="53" customWidth="1"/>
    <col min="16135" max="16137" width="6.7109375" style="53" customWidth="1"/>
    <col min="16138" max="16138" width="1.7109375" style="53" customWidth="1"/>
    <col min="16139" max="16141" width="6.7109375" style="53" customWidth="1"/>
    <col min="16142" max="16142" width="1.7109375" style="53" customWidth="1"/>
    <col min="16143" max="16145" width="6.7109375" style="53" customWidth="1"/>
    <col min="16146" max="16146" width="1.7109375" style="53" customWidth="1"/>
    <col min="16147" max="16149" width="6.7109375" style="53" customWidth="1"/>
    <col min="16150" max="16150" width="1.7109375" style="53" customWidth="1"/>
    <col min="16151" max="16153" width="6.7109375" style="53" customWidth="1"/>
    <col min="16154" max="16384" width="11.42578125" style="53"/>
  </cols>
  <sheetData>
    <row r="1" spans="1:31" s="81" customFormat="1" ht="15" customHeight="1" x14ac:dyDescent="0.25">
      <c r="A1" s="261" t="s">
        <v>243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128"/>
      <c r="AD1" s="30"/>
    </row>
    <row r="2" spans="1:31" s="81" customFormat="1" ht="15" customHeight="1" x14ac:dyDescent="0.25">
      <c r="A2" s="260" t="s">
        <v>250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47" t="s">
        <v>262</v>
      </c>
      <c r="AD2" s="247"/>
    </row>
    <row r="3" spans="1:31" s="81" customFormat="1" ht="15" customHeight="1" x14ac:dyDescent="0.25">
      <c r="A3" s="261" t="s">
        <v>507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47"/>
      <c r="AD3" s="247"/>
    </row>
    <row r="4" spans="1:31" s="48" customFormat="1" ht="15" customHeight="1" x14ac:dyDescent="0.25">
      <c r="A4" s="260" t="s">
        <v>399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53"/>
      <c r="AD4" s="53"/>
      <c r="AE4" s="53"/>
    </row>
    <row r="5" spans="1:31" s="48" customFormat="1" ht="15" customHeight="1" x14ac:dyDescent="0.25">
      <c r="A5" s="6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53"/>
      <c r="AD5" s="53"/>
      <c r="AE5" s="53"/>
    </row>
    <row r="6" spans="1:31" ht="15" customHeight="1" x14ac:dyDescent="0.25">
      <c r="A6" s="259" t="s">
        <v>361</v>
      </c>
      <c r="B6" s="256" t="s">
        <v>8</v>
      </c>
      <c r="C6" s="256"/>
      <c r="D6" s="256"/>
      <c r="E6" s="111"/>
      <c r="F6" s="256" t="s">
        <v>81</v>
      </c>
      <c r="G6" s="256"/>
      <c r="H6" s="256"/>
      <c r="I6" s="111"/>
      <c r="J6" s="256" t="s">
        <v>82</v>
      </c>
      <c r="K6" s="256"/>
      <c r="L6" s="256"/>
      <c r="M6" s="111"/>
      <c r="N6" s="256" t="s">
        <v>83</v>
      </c>
      <c r="O6" s="256"/>
      <c r="P6" s="256"/>
      <c r="Q6" s="111"/>
      <c r="R6" s="256" t="s">
        <v>84</v>
      </c>
      <c r="S6" s="256"/>
      <c r="T6" s="256"/>
      <c r="U6" s="111"/>
      <c r="V6" s="256" t="s">
        <v>85</v>
      </c>
      <c r="W6" s="256"/>
      <c r="X6" s="256"/>
      <c r="Y6" s="111"/>
      <c r="Z6" s="256" t="s">
        <v>86</v>
      </c>
      <c r="AA6" s="256"/>
      <c r="AB6" s="256"/>
    </row>
    <row r="7" spans="1:31" ht="15" customHeight="1" x14ac:dyDescent="0.25">
      <c r="A7" s="259"/>
      <c r="B7" s="112" t="s">
        <v>38</v>
      </c>
      <c r="C7" s="112" t="s">
        <v>39</v>
      </c>
      <c r="D7" s="112" t="s">
        <v>40</v>
      </c>
      <c r="E7" s="111"/>
      <c r="F7" s="112" t="s">
        <v>38</v>
      </c>
      <c r="G7" s="112" t="s">
        <v>39</v>
      </c>
      <c r="H7" s="112" t="s">
        <v>40</v>
      </c>
      <c r="I7" s="111"/>
      <c r="J7" s="112" t="s">
        <v>38</v>
      </c>
      <c r="K7" s="112" t="s">
        <v>39</v>
      </c>
      <c r="L7" s="112" t="s">
        <v>40</v>
      </c>
      <c r="M7" s="111"/>
      <c r="N7" s="112" t="s">
        <v>38</v>
      </c>
      <c r="O7" s="112" t="s">
        <v>39</v>
      </c>
      <c r="P7" s="112" t="s">
        <v>40</v>
      </c>
      <c r="Q7" s="111"/>
      <c r="R7" s="112" t="s">
        <v>38</v>
      </c>
      <c r="S7" s="112" t="s">
        <v>39</v>
      </c>
      <c r="T7" s="112" t="s">
        <v>40</v>
      </c>
      <c r="U7" s="111"/>
      <c r="V7" s="112" t="s">
        <v>38</v>
      </c>
      <c r="W7" s="112" t="s">
        <v>39</v>
      </c>
      <c r="X7" s="112" t="s">
        <v>40</v>
      </c>
      <c r="Y7" s="111"/>
      <c r="Z7" s="112" t="s">
        <v>38</v>
      </c>
      <c r="AA7" s="112" t="s">
        <v>39</v>
      </c>
      <c r="AB7" s="112" t="s">
        <v>40</v>
      </c>
    </row>
    <row r="8" spans="1:31" ht="15" customHeight="1" x14ac:dyDescent="0.25">
      <c r="A8" s="264" t="s">
        <v>4</v>
      </c>
      <c r="B8" s="264" t="s">
        <v>44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</row>
    <row r="9" spans="1:31" ht="9.9499999999999993" customHeight="1" x14ac:dyDescent="0.25">
      <c r="A9" s="59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31" ht="15" customHeight="1" x14ac:dyDescent="0.25">
      <c r="A10" s="60" t="s">
        <v>8</v>
      </c>
      <c r="B10" s="120">
        <f>+B16+B22</f>
        <v>2156</v>
      </c>
      <c r="C10" s="110">
        <f t="shared" ref="B10:D13" si="0">+C16+C22</f>
        <v>857</v>
      </c>
      <c r="D10" s="110">
        <f t="shared" si="0"/>
        <v>1299</v>
      </c>
      <c r="E10" s="120"/>
      <c r="F10" s="120">
        <f t="shared" ref="F10:H13" si="1">+F16+F22</f>
        <v>0</v>
      </c>
      <c r="G10" s="120">
        <f t="shared" si="1"/>
        <v>0</v>
      </c>
      <c r="H10" s="120">
        <f t="shared" si="1"/>
        <v>0</v>
      </c>
      <c r="I10" s="120"/>
      <c r="J10" s="120">
        <f t="shared" ref="J10:L13" si="2">+J16+J22</f>
        <v>0</v>
      </c>
      <c r="K10" s="120">
        <f t="shared" si="2"/>
        <v>0</v>
      </c>
      <c r="L10" s="120">
        <f t="shared" si="2"/>
        <v>0</v>
      </c>
      <c r="M10" s="120"/>
      <c r="N10" s="120">
        <f t="shared" ref="N10:P13" si="3">+N16+N22</f>
        <v>0</v>
      </c>
      <c r="O10" s="120">
        <f t="shared" si="3"/>
        <v>0</v>
      </c>
      <c r="P10" s="120">
        <f t="shared" si="3"/>
        <v>0</v>
      </c>
      <c r="Q10" s="120"/>
      <c r="R10" s="120">
        <f t="shared" ref="R10:T13" si="4">+R16+R22</f>
        <v>1142</v>
      </c>
      <c r="S10" s="110">
        <f t="shared" si="4"/>
        <v>454</v>
      </c>
      <c r="T10" s="110">
        <f t="shared" si="4"/>
        <v>688</v>
      </c>
      <c r="U10" s="110"/>
      <c r="V10" s="110">
        <f t="shared" ref="V10:X13" si="5">+V16+V22</f>
        <v>676</v>
      </c>
      <c r="W10" s="110">
        <f t="shared" si="5"/>
        <v>254</v>
      </c>
      <c r="X10" s="110">
        <f t="shared" si="5"/>
        <v>422</v>
      </c>
      <c r="Y10" s="110"/>
      <c r="Z10" s="110">
        <f t="shared" ref="Z10:AB12" si="6">+Z16+Z22</f>
        <v>338</v>
      </c>
      <c r="AA10" s="110">
        <f t="shared" si="6"/>
        <v>149</v>
      </c>
      <c r="AB10" s="110">
        <f t="shared" si="6"/>
        <v>189</v>
      </c>
    </row>
    <row r="11" spans="1:31" ht="15" customHeight="1" x14ac:dyDescent="0.25">
      <c r="A11" s="68" t="s">
        <v>41</v>
      </c>
      <c r="B11" s="121">
        <f t="shared" si="0"/>
        <v>2123</v>
      </c>
      <c r="C11" s="37">
        <f t="shared" si="0"/>
        <v>836</v>
      </c>
      <c r="D11" s="37">
        <f t="shared" si="0"/>
        <v>1287</v>
      </c>
      <c r="E11" s="121"/>
      <c r="F11" s="121">
        <f t="shared" si="1"/>
        <v>0</v>
      </c>
      <c r="G11" s="121">
        <f t="shared" si="1"/>
        <v>0</v>
      </c>
      <c r="H11" s="121">
        <f t="shared" si="1"/>
        <v>0</v>
      </c>
      <c r="I11" s="121"/>
      <c r="J11" s="121">
        <f t="shared" si="2"/>
        <v>0</v>
      </c>
      <c r="K11" s="121">
        <f t="shared" si="2"/>
        <v>0</v>
      </c>
      <c r="L11" s="121">
        <f t="shared" si="2"/>
        <v>0</v>
      </c>
      <c r="M11" s="121"/>
      <c r="N11" s="121">
        <f t="shared" si="3"/>
        <v>0</v>
      </c>
      <c r="O11" s="121">
        <f t="shared" si="3"/>
        <v>0</v>
      </c>
      <c r="P11" s="121">
        <f t="shared" si="3"/>
        <v>0</v>
      </c>
      <c r="Q11" s="121"/>
      <c r="R11" s="121">
        <f t="shared" si="4"/>
        <v>1133</v>
      </c>
      <c r="S11" s="37">
        <f t="shared" si="4"/>
        <v>448</v>
      </c>
      <c r="T11" s="37">
        <f t="shared" si="4"/>
        <v>685</v>
      </c>
      <c r="U11" s="37"/>
      <c r="V11" s="37">
        <f t="shared" si="5"/>
        <v>658</v>
      </c>
      <c r="W11" s="37">
        <f t="shared" si="5"/>
        <v>244</v>
      </c>
      <c r="X11" s="37">
        <f t="shared" si="5"/>
        <v>414</v>
      </c>
      <c r="Y11" s="37"/>
      <c r="Z11" s="37">
        <f t="shared" si="6"/>
        <v>332</v>
      </c>
      <c r="AA11" s="37">
        <f t="shared" si="6"/>
        <v>144</v>
      </c>
      <c r="AB11" s="37">
        <f t="shared" si="6"/>
        <v>188</v>
      </c>
    </row>
    <row r="12" spans="1:31" ht="15" customHeight="1" x14ac:dyDescent="0.25">
      <c r="A12" s="68" t="s">
        <v>42</v>
      </c>
      <c r="B12" s="37">
        <f t="shared" si="0"/>
        <v>0</v>
      </c>
      <c r="C12" s="37">
        <f t="shared" si="0"/>
        <v>0</v>
      </c>
      <c r="D12" s="37">
        <f t="shared" si="0"/>
        <v>0</v>
      </c>
      <c r="E12" s="37"/>
      <c r="F12" s="37">
        <f t="shared" si="1"/>
        <v>0</v>
      </c>
      <c r="G12" s="37">
        <f t="shared" si="1"/>
        <v>0</v>
      </c>
      <c r="H12" s="37">
        <f t="shared" si="1"/>
        <v>0</v>
      </c>
      <c r="I12" s="37"/>
      <c r="J12" s="37">
        <f t="shared" si="2"/>
        <v>0</v>
      </c>
      <c r="K12" s="37">
        <f t="shared" si="2"/>
        <v>0</v>
      </c>
      <c r="L12" s="37">
        <f t="shared" si="2"/>
        <v>0</v>
      </c>
      <c r="M12" s="37"/>
      <c r="N12" s="37">
        <f t="shared" si="3"/>
        <v>0</v>
      </c>
      <c r="O12" s="37">
        <f t="shared" si="3"/>
        <v>0</v>
      </c>
      <c r="P12" s="37">
        <f t="shared" si="3"/>
        <v>0</v>
      </c>
      <c r="Q12" s="37"/>
      <c r="R12" s="37">
        <f t="shared" si="4"/>
        <v>0</v>
      </c>
      <c r="S12" s="37">
        <f t="shared" si="4"/>
        <v>0</v>
      </c>
      <c r="T12" s="37">
        <f t="shared" si="4"/>
        <v>0</v>
      </c>
      <c r="U12" s="37"/>
      <c r="V12" s="37">
        <f t="shared" si="5"/>
        <v>0</v>
      </c>
      <c r="W12" s="37">
        <f t="shared" si="5"/>
        <v>0</v>
      </c>
      <c r="X12" s="37">
        <f t="shared" si="5"/>
        <v>0</v>
      </c>
      <c r="Y12" s="37"/>
      <c r="Z12" s="37">
        <f t="shared" si="6"/>
        <v>0</v>
      </c>
      <c r="AA12" s="37">
        <f t="shared" si="6"/>
        <v>0</v>
      </c>
      <c r="AB12" s="37">
        <f t="shared" si="6"/>
        <v>0</v>
      </c>
    </row>
    <row r="13" spans="1:31" ht="15" customHeight="1" x14ac:dyDescent="0.25">
      <c r="A13" s="68" t="s">
        <v>194</v>
      </c>
      <c r="B13" s="37">
        <f t="shared" si="0"/>
        <v>33</v>
      </c>
      <c r="C13" s="37">
        <f t="shared" si="0"/>
        <v>21</v>
      </c>
      <c r="D13" s="37">
        <f t="shared" si="0"/>
        <v>12</v>
      </c>
      <c r="E13" s="37"/>
      <c r="F13" s="37">
        <f t="shared" si="1"/>
        <v>0</v>
      </c>
      <c r="G13" s="37">
        <f t="shared" si="1"/>
        <v>0</v>
      </c>
      <c r="H13" s="37">
        <f t="shared" si="1"/>
        <v>0</v>
      </c>
      <c r="I13" s="37"/>
      <c r="J13" s="37">
        <f t="shared" si="2"/>
        <v>0</v>
      </c>
      <c r="K13" s="37">
        <f t="shared" si="2"/>
        <v>0</v>
      </c>
      <c r="L13" s="37">
        <f t="shared" si="2"/>
        <v>0</v>
      </c>
      <c r="M13" s="37"/>
      <c r="N13" s="37">
        <f t="shared" si="3"/>
        <v>0</v>
      </c>
      <c r="O13" s="37">
        <f t="shared" si="3"/>
        <v>0</v>
      </c>
      <c r="P13" s="37">
        <f t="shared" si="3"/>
        <v>0</v>
      </c>
      <c r="Q13" s="37"/>
      <c r="R13" s="37">
        <f t="shared" si="4"/>
        <v>9</v>
      </c>
      <c r="S13" s="37">
        <f t="shared" si="4"/>
        <v>6</v>
      </c>
      <c r="T13" s="37">
        <f t="shared" si="4"/>
        <v>3</v>
      </c>
      <c r="U13" s="37"/>
      <c r="V13" s="37">
        <f t="shared" si="5"/>
        <v>18</v>
      </c>
      <c r="W13" s="37">
        <f t="shared" si="5"/>
        <v>10</v>
      </c>
      <c r="X13" s="37">
        <f t="shared" si="5"/>
        <v>8</v>
      </c>
      <c r="Y13" s="37"/>
      <c r="Z13" s="37">
        <f>+Z19</f>
        <v>6</v>
      </c>
      <c r="AA13" s="37">
        <f>+AA19</f>
        <v>5</v>
      </c>
      <c r="AB13" s="37">
        <f>+AB19</f>
        <v>1</v>
      </c>
    </row>
    <row r="14" spans="1:31" ht="9.9499999999999993" customHeight="1" x14ac:dyDescent="0.25">
      <c r="A14" s="59"/>
      <c r="B14" s="121"/>
      <c r="C14" s="37"/>
      <c r="D14" s="37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31" ht="15" customHeight="1" x14ac:dyDescent="0.25">
      <c r="A15" s="60" t="s">
        <v>362</v>
      </c>
      <c r="B15" s="121"/>
      <c r="C15" s="37"/>
      <c r="D15" s="37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37"/>
      <c r="T15" s="37"/>
      <c r="U15" s="37"/>
      <c r="V15" s="37"/>
      <c r="W15" s="37"/>
      <c r="X15" s="37"/>
      <c r="Y15" s="37"/>
      <c r="Z15" s="37"/>
      <c r="AA15" s="37"/>
      <c r="AB15" s="37"/>
    </row>
    <row r="16" spans="1:31" ht="15" customHeight="1" x14ac:dyDescent="0.25">
      <c r="A16" s="67" t="s">
        <v>8</v>
      </c>
      <c r="B16" s="120">
        <f>+B17+B18+B19</f>
        <v>1394</v>
      </c>
      <c r="C16" s="110">
        <f t="shared" ref="C16:D16" si="7">+C17+C18+C19</f>
        <v>583</v>
      </c>
      <c r="D16" s="110">
        <f t="shared" si="7"/>
        <v>811</v>
      </c>
      <c r="E16" s="120"/>
      <c r="F16" s="120">
        <f>+F17+F18+F19</f>
        <v>0</v>
      </c>
      <c r="G16" s="120">
        <f t="shared" ref="G16:H16" si="8">+G17+G18+G19</f>
        <v>0</v>
      </c>
      <c r="H16" s="120">
        <f t="shared" si="8"/>
        <v>0</v>
      </c>
      <c r="I16" s="120"/>
      <c r="J16" s="120">
        <f>+J17+J18+J19</f>
        <v>0</v>
      </c>
      <c r="K16" s="120">
        <f t="shared" ref="K16:L16" si="9">+K17+K18+K19</f>
        <v>0</v>
      </c>
      <c r="L16" s="120">
        <f t="shared" si="9"/>
        <v>0</v>
      </c>
      <c r="M16" s="120"/>
      <c r="N16" s="120">
        <f>+N17+N18+N19</f>
        <v>0</v>
      </c>
      <c r="O16" s="120">
        <f t="shared" ref="O16:P16" si="10">+O17+O18+O19</f>
        <v>0</v>
      </c>
      <c r="P16" s="120">
        <f t="shared" si="10"/>
        <v>0</v>
      </c>
      <c r="Q16" s="120"/>
      <c r="R16" s="110">
        <f>+R17+R18+R19</f>
        <v>718</v>
      </c>
      <c r="S16" s="110">
        <f t="shared" ref="S16:T16" si="11">+S17+S18+S19</f>
        <v>315</v>
      </c>
      <c r="T16" s="110">
        <f t="shared" si="11"/>
        <v>403</v>
      </c>
      <c r="U16" s="110"/>
      <c r="V16" s="110">
        <f>+V17+V18+V19</f>
        <v>440</v>
      </c>
      <c r="W16" s="110">
        <f t="shared" ref="W16:X16" si="12">+W17+W18+W19</f>
        <v>166</v>
      </c>
      <c r="X16" s="110">
        <f t="shared" si="12"/>
        <v>274</v>
      </c>
      <c r="Y16" s="110"/>
      <c r="Z16" s="110">
        <f>SUM(Z17:Z19)</f>
        <v>236</v>
      </c>
      <c r="AA16" s="110">
        <f>SUM(AA17:AA19)</f>
        <v>102</v>
      </c>
      <c r="AB16" s="110">
        <f>SUM(AB17:AB19)</f>
        <v>134</v>
      </c>
    </row>
    <row r="17" spans="1:28" ht="15" customHeight="1" x14ac:dyDescent="0.25">
      <c r="A17" s="68" t="s">
        <v>41</v>
      </c>
      <c r="B17" s="121">
        <v>1361</v>
      </c>
      <c r="C17" s="37">
        <v>562</v>
      </c>
      <c r="D17" s="37">
        <v>799</v>
      </c>
      <c r="E17" s="121"/>
      <c r="F17" s="121">
        <v>0</v>
      </c>
      <c r="G17" s="121">
        <v>0</v>
      </c>
      <c r="H17" s="121">
        <v>0</v>
      </c>
      <c r="I17" s="121"/>
      <c r="J17" s="121">
        <v>0</v>
      </c>
      <c r="K17" s="121">
        <v>0</v>
      </c>
      <c r="L17" s="121">
        <v>0</v>
      </c>
      <c r="M17" s="121"/>
      <c r="N17" s="121">
        <v>0</v>
      </c>
      <c r="O17" s="121">
        <v>0</v>
      </c>
      <c r="P17" s="121">
        <v>0</v>
      </c>
      <c r="Q17" s="121"/>
      <c r="R17" s="37">
        <v>709</v>
      </c>
      <c r="S17" s="37">
        <v>309</v>
      </c>
      <c r="T17" s="37">
        <v>400</v>
      </c>
      <c r="U17" s="37"/>
      <c r="V17" s="37">
        <v>422</v>
      </c>
      <c r="W17" s="37">
        <v>156</v>
      </c>
      <c r="X17" s="37">
        <v>266</v>
      </c>
      <c r="Y17" s="37"/>
      <c r="Z17" s="37">
        <v>230</v>
      </c>
      <c r="AA17" s="37">
        <v>97</v>
      </c>
      <c r="AB17" s="37">
        <v>133</v>
      </c>
    </row>
    <row r="18" spans="1:28" ht="15" customHeight="1" x14ac:dyDescent="0.25">
      <c r="A18" s="68" t="s">
        <v>42</v>
      </c>
      <c r="B18" s="37">
        <v>0</v>
      </c>
      <c r="C18" s="37">
        <v>0</v>
      </c>
      <c r="D18" s="37">
        <v>0</v>
      </c>
      <c r="E18" s="37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0</v>
      </c>
      <c r="S18" s="37">
        <v>0</v>
      </c>
      <c r="T18" s="37">
        <v>0</v>
      </c>
      <c r="U18" s="37"/>
      <c r="V18" s="37">
        <v>0</v>
      </c>
      <c r="W18" s="37">
        <v>0</v>
      </c>
      <c r="X18" s="37">
        <v>0</v>
      </c>
      <c r="Y18" s="37"/>
      <c r="Z18" s="37">
        <v>0</v>
      </c>
      <c r="AA18" s="37">
        <v>0</v>
      </c>
      <c r="AB18" s="37">
        <v>0</v>
      </c>
    </row>
    <row r="19" spans="1:28" ht="15" customHeight="1" x14ac:dyDescent="0.25">
      <c r="A19" s="68" t="s">
        <v>194</v>
      </c>
      <c r="B19" s="37">
        <v>33</v>
      </c>
      <c r="C19" s="37">
        <v>21</v>
      </c>
      <c r="D19" s="37">
        <v>12</v>
      </c>
      <c r="E19" s="37"/>
      <c r="F19" s="37">
        <v>0</v>
      </c>
      <c r="G19" s="37">
        <v>0</v>
      </c>
      <c r="H19" s="37">
        <v>0</v>
      </c>
      <c r="I19" s="37"/>
      <c r="J19" s="37">
        <v>0</v>
      </c>
      <c r="K19" s="37">
        <v>0</v>
      </c>
      <c r="L19" s="37">
        <v>0</v>
      </c>
      <c r="M19" s="37"/>
      <c r="N19" s="37">
        <v>0</v>
      </c>
      <c r="O19" s="37">
        <v>0</v>
      </c>
      <c r="P19" s="37">
        <v>0</v>
      </c>
      <c r="Q19" s="37"/>
      <c r="R19" s="37">
        <v>9</v>
      </c>
      <c r="S19" s="37">
        <v>6</v>
      </c>
      <c r="T19" s="37">
        <v>3</v>
      </c>
      <c r="U19" s="37"/>
      <c r="V19" s="37">
        <v>18</v>
      </c>
      <c r="W19" s="37">
        <v>10</v>
      </c>
      <c r="X19" s="37">
        <v>8</v>
      </c>
      <c r="Y19" s="37"/>
      <c r="Z19" s="37">
        <v>6</v>
      </c>
      <c r="AA19" s="37">
        <v>5</v>
      </c>
      <c r="AB19" s="37">
        <v>1</v>
      </c>
    </row>
    <row r="20" spans="1:28" ht="9.9499999999999993" customHeight="1" x14ac:dyDescent="0.25">
      <c r="A20" s="68"/>
      <c r="B20" s="121"/>
      <c r="C20" s="37"/>
      <c r="D20" s="37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" customHeight="1" x14ac:dyDescent="0.25">
      <c r="A21" s="69" t="s">
        <v>363</v>
      </c>
      <c r="B21" s="121"/>
      <c r="C21" s="37"/>
      <c r="D21" s="37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" customHeight="1" x14ac:dyDescent="0.25">
      <c r="A22" s="67" t="s">
        <v>8</v>
      </c>
      <c r="B22" s="110">
        <f>+B23+B24+B25</f>
        <v>762</v>
      </c>
      <c r="C22" s="110">
        <f t="shared" ref="C22:D22" si="13">+C23+C24+C25</f>
        <v>274</v>
      </c>
      <c r="D22" s="110">
        <f t="shared" si="13"/>
        <v>488</v>
      </c>
      <c r="E22" s="120"/>
      <c r="F22" s="110">
        <f>+F23+F24+F25</f>
        <v>0</v>
      </c>
      <c r="G22" s="110">
        <f t="shared" ref="G22:H22" si="14">+G23+G24+G25</f>
        <v>0</v>
      </c>
      <c r="H22" s="110">
        <f t="shared" si="14"/>
        <v>0</v>
      </c>
      <c r="I22" s="110"/>
      <c r="J22" s="110">
        <f>+J23+J24+J25</f>
        <v>0</v>
      </c>
      <c r="K22" s="110">
        <f t="shared" ref="K22:L22" si="15">+K23+K24+K25</f>
        <v>0</v>
      </c>
      <c r="L22" s="110">
        <f t="shared" si="15"/>
        <v>0</v>
      </c>
      <c r="M22" s="110"/>
      <c r="N22" s="110">
        <f>+N23+N24+N25</f>
        <v>0</v>
      </c>
      <c r="O22" s="110">
        <f t="shared" ref="O22:P22" si="16">+O23+O24+O25</f>
        <v>0</v>
      </c>
      <c r="P22" s="110">
        <f t="shared" si="16"/>
        <v>0</v>
      </c>
      <c r="Q22" s="110"/>
      <c r="R22" s="110">
        <f>+R23+R24+R25</f>
        <v>424</v>
      </c>
      <c r="S22" s="110">
        <f t="shared" ref="S22:T22" si="17">+S23+S24+S25</f>
        <v>139</v>
      </c>
      <c r="T22" s="110">
        <f t="shared" si="17"/>
        <v>285</v>
      </c>
      <c r="U22" s="110"/>
      <c r="V22" s="110">
        <f>+V23+V24+V25</f>
        <v>236</v>
      </c>
      <c r="W22" s="110">
        <f t="shared" ref="W22:X22" si="18">+W23+W24+W25</f>
        <v>88</v>
      </c>
      <c r="X22" s="110">
        <f t="shared" si="18"/>
        <v>148</v>
      </c>
      <c r="Y22" s="110"/>
      <c r="Z22" s="110">
        <f>SUM(Z23:Z25)</f>
        <v>102</v>
      </c>
      <c r="AA22" s="110">
        <f>SUM(AA23:AA25)</f>
        <v>47</v>
      </c>
      <c r="AB22" s="110">
        <f>SUM(AB23:AB25)</f>
        <v>55</v>
      </c>
    </row>
    <row r="23" spans="1:28" ht="15" customHeight="1" x14ac:dyDescent="0.25">
      <c r="A23" s="68" t="s">
        <v>41</v>
      </c>
      <c r="B23" s="37">
        <v>762</v>
      </c>
      <c r="C23" s="37">
        <v>274</v>
      </c>
      <c r="D23" s="37">
        <v>488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424</v>
      </c>
      <c r="S23" s="37">
        <v>139</v>
      </c>
      <c r="T23" s="37">
        <v>285</v>
      </c>
      <c r="U23" s="37"/>
      <c r="V23" s="37">
        <v>236</v>
      </c>
      <c r="W23" s="37">
        <v>88</v>
      </c>
      <c r="X23" s="37">
        <v>148</v>
      </c>
      <c r="Y23" s="37"/>
      <c r="Z23" s="37">
        <v>102</v>
      </c>
      <c r="AA23" s="37">
        <v>47</v>
      </c>
      <c r="AB23" s="37">
        <v>55</v>
      </c>
    </row>
    <row r="24" spans="1:28" ht="15" customHeight="1" x14ac:dyDescent="0.25">
      <c r="A24" s="68" t="s">
        <v>42</v>
      </c>
      <c r="B24" s="37">
        <v>0</v>
      </c>
      <c r="C24" s="37">
        <v>0</v>
      </c>
      <c r="D24" s="37">
        <v>0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0</v>
      </c>
      <c r="S24" s="37">
        <v>0</v>
      </c>
      <c r="T24" s="37">
        <v>0</v>
      </c>
      <c r="U24" s="37"/>
      <c r="V24" s="37">
        <v>0</v>
      </c>
      <c r="W24" s="37">
        <v>0</v>
      </c>
      <c r="X24" s="37">
        <v>0</v>
      </c>
      <c r="Y24" s="37"/>
      <c r="Z24" s="37">
        <v>0</v>
      </c>
      <c r="AA24" s="37">
        <v>0</v>
      </c>
      <c r="AB24" s="37">
        <v>0</v>
      </c>
    </row>
    <row r="25" spans="1:28" ht="15" customHeight="1" x14ac:dyDescent="0.25">
      <c r="A25" s="68" t="s">
        <v>194</v>
      </c>
      <c r="B25" s="37">
        <v>0</v>
      </c>
      <c r="C25" s="37">
        <v>0</v>
      </c>
      <c r="D25" s="37">
        <v>0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0</v>
      </c>
      <c r="S25" s="37">
        <v>0</v>
      </c>
      <c r="T25" s="37">
        <v>0</v>
      </c>
      <c r="U25" s="37"/>
      <c r="V25" s="37">
        <v>0</v>
      </c>
      <c r="W25" s="37">
        <v>0</v>
      </c>
      <c r="X25" s="37">
        <v>0</v>
      </c>
      <c r="Y25" s="37"/>
      <c r="Z25" s="37">
        <v>0</v>
      </c>
      <c r="AA25" s="37">
        <v>0</v>
      </c>
      <c r="AB25" s="37">
        <v>0</v>
      </c>
    </row>
    <row r="26" spans="1:28" ht="9.9499999999999993" customHeight="1" x14ac:dyDescent="0.25">
      <c r="A26" s="68"/>
    </row>
    <row r="27" spans="1:28" ht="15" customHeight="1" x14ac:dyDescent="0.25">
      <c r="A27" s="264" t="s">
        <v>473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</row>
    <row r="28" spans="1:28" ht="9.9499999999999993" customHeight="1" x14ac:dyDescent="0.25">
      <c r="A28" s="59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" customHeight="1" x14ac:dyDescent="0.25">
      <c r="A29" s="202" t="s">
        <v>8</v>
      </c>
      <c r="B29" s="115">
        <f>+B10/'C75'!B9*100</f>
        <v>14.134924277191372</v>
      </c>
      <c r="C29" s="115">
        <f>+C10/'C75'!C9*100</f>
        <v>17.341157426143262</v>
      </c>
      <c r="D29" s="115">
        <f>+D10/'C75'!D9*100</f>
        <v>12.598196101251091</v>
      </c>
      <c r="E29" s="115"/>
      <c r="F29" s="115">
        <v>0</v>
      </c>
      <c r="G29" s="115">
        <v>0</v>
      </c>
      <c r="H29" s="115">
        <v>0</v>
      </c>
      <c r="I29" s="115"/>
      <c r="J29" s="115">
        <v>0</v>
      </c>
      <c r="K29" s="115">
        <v>0</v>
      </c>
      <c r="L29" s="115">
        <v>0</v>
      </c>
      <c r="M29" s="115"/>
      <c r="N29" s="115">
        <v>0</v>
      </c>
      <c r="O29" s="115">
        <v>0</v>
      </c>
      <c r="P29" s="115">
        <v>0</v>
      </c>
      <c r="Q29" s="115"/>
      <c r="R29" s="115">
        <f>+R10/'C75'!R9*100</f>
        <v>17.113741945152107</v>
      </c>
      <c r="S29" s="115">
        <f>+S10/'C75'!S9*100</f>
        <v>20.844811753902661</v>
      </c>
      <c r="T29" s="115">
        <f>+T10/'C75'!T9*100</f>
        <v>15.305895439377085</v>
      </c>
      <c r="U29" s="115"/>
      <c r="V29" s="115">
        <f>+V10/'C75'!V9*100</f>
        <v>14.651061985262245</v>
      </c>
      <c r="W29" s="115">
        <f>+W10/'C75'!W9*100</f>
        <v>17.11590296495957</v>
      </c>
      <c r="X29" s="115">
        <f>+X10/'C75'!X9*100</f>
        <v>13.482428115015974</v>
      </c>
      <c r="Y29" s="115"/>
      <c r="Z29" s="115">
        <f>+Z10/'C75'!Z9*100</f>
        <v>8.5224407463439231</v>
      </c>
      <c r="AA29" s="115">
        <f>+AA10/'C75'!AA9*100</f>
        <v>11.640625</v>
      </c>
      <c r="AB29" s="115">
        <f>+AB10/'C75'!AB9*100</f>
        <v>7.0364854802680563</v>
      </c>
    </row>
    <row r="30" spans="1:28" ht="15" customHeight="1" x14ac:dyDescent="0.25">
      <c r="A30" s="53" t="s">
        <v>41</v>
      </c>
      <c r="B30" s="116">
        <f>+B11/'C75'!B10*100</f>
        <v>14.380545959493327</v>
      </c>
      <c r="C30" s="116">
        <f>+C11/'C75'!C10*100</f>
        <v>17.874706008124868</v>
      </c>
      <c r="D30" s="116">
        <f>+D11/'C75'!D10*100</f>
        <v>12.760261748958953</v>
      </c>
      <c r="E30" s="116"/>
      <c r="F30" s="116">
        <v>0</v>
      </c>
      <c r="G30" s="116">
        <v>0</v>
      </c>
      <c r="H30" s="116">
        <v>0</v>
      </c>
      <c r="I30" s="116"/>
      <c r="J30" s="116">
        <v>0</v>
      </c>
      <c r="K30" s="116">
        <v>0</v>
      </c>
      <c r="L30" s="116">
        <v>0</v>
      </c>
      <c r="M30" s="116"/>
      <c r="N30" s="116">
        <v>0</v>
      </c>
      <c r="O30" s="116">
        <v>0</v>
      </c>
      <c r="P30" s="116">
        <v>0</v>
      </c>
      <c r="Q30" s="116"/>
      <c r="R30" s="116">
        <f>+R11/'C75'!R10*100</f>
        <v>17.436134195136965</v>
      </c>
      <c r="S30" s="116">
        <f>+S11/'C75'!S10*100</f>
        <v>21.621621621621621</v>
      </c>
      <c r="T30" s="116">
        <f>+T11/'C75'!T10*100</f>
        <v>15.476728422955263</v>
      </c>
      <c r="U30" s="116"/>
      <c r="V30" s="116">
        <f>+V11/'C75'!V10*100</f>
        <v>14.733542319749215</v>
      </c>
      <c r="W30" s="116">
        <f>+W11/'C75'!W10*100</f>
        <v>17.329545454545457</v>
      </c>
      <c r="X30" s="116">
        <f>+X11/'C75'!X10*100</f>
        <v>13.538260300850229</v>
      </c>
      <c r="Y30" s="116"/>
      <c r="Z30" s="116">
        <f>+Z11/'C75'!Z10*100</f>
        <v>8.7391418794419593</v>
      </c>
      <c r="AA30" s="116">
        <f>+AA11/'C75'!AA10*100</f>
        <v>12.030075187969924</v>
      </c>
      <c r="AB30" s="116">
        <f>+AB11/'C75'!AB10*100</f>
        <v>7.2252113758647196</v>
      </c>
    </row>
    <row r="31" spans="1:28" ht="15" customHeight="1" x14ac:dyDescent="0.25">
      <c r="A31" s="53" t="s">
        <v>42</v>
      </c>
      <c r="B31" s="116">
        <v>0</v>
      </c>
      <c r="C31" s="116">
        <v>0</v>
      </c>
      <c r="D31" s="116">
        <v>0</v>
      </c>
      <c r="E31" s="116"/>
      <c r="F31" s="116">
        <v>0</v>
      </c>
      <c r="G31" s="116">
        <v>0</v>
      </c>
      <c r="H31" s="116">
        <v>0</v>
      </c>
      <c r="I31" s="116"/>
      <c r="J31" s="116">
        <v>0</v>
      </c>
      <c r="K31" s="116">
        <v>0</v>
      </c>
      <c r="L31" s="116">
        <v>0</v>
      </c>
      <c r="M31" s="116"/>
      <c r="N31" s="116">
        <v>0</v>
      </c>
      <c r="O31" s="116">
        <v>0</v>
      </c>
      <c r="P31" s="116">
        <v>0</v>
      </c>
      <c r="Q31" s="116"/>
      <c r="R31" s="116">
        <v>0</v>
      </c>
      <c r="S31" s="116">
        <v>0</v>
      </c>
      <c r="T31" s="116">
        <v>0</v>
      </c>
      <c r="U31" s="116"/>
      <c r="V31" s="116">
        <v>0</v>
      </c>
      <c r="W31" s="116">
        <v>0</v>
      </c>
      <c r="X31" s="116">
        <v>0</v>
      </c>
      <c r="Y31" s="116"/>
      <c r="Z31" s="116">
        <v>0</v>
      </c>
      <c r="AA31" s="116">
        <v>0</v>
      </c>
      <c r="AB31" s="116">
        <v>0</v>
      </c>
    </row>
    <row r="32" spans="1:28" ht="15" customHeight="1" x14ac:dyDescent="0.25">
      <c r="A32" s="53" t="s">
        <v>194</v>
      </c>
      <c r="B32" s="113">
        <f>+B13/'C75'!B12*100</f>
        <v>6.7346938775510203</v>
      </c>
      <c r="C32" s="113">
        <f>+C13/'C75'!C12*100</f>
        <v>7.9245283018867925</v>
      </c>
      <c r="D32" s="113">
        <f>+D13/'C75'!D12*100</f>
        <v>5.3333333333333339</v>
      </c>
      <c r="E32" s="113"/>
      <c r="F32" s="113">
        <v>0</v>
      </c>
      <c r="G32" s="113">
        <v>0</v>
      </c>
      <c r="H32" s="113">
        <v>0</v>
      </c>
      <c r="I32" s="113"/>
      <c r="J32" s="113">
        <v>0</v>
      </c>
      <c r="K32" s="113">
        <v>0</v>
      </c>
      <c r="L32" s="113">
        <v>0</v>
      </c>
      <c r="M32" s="113"/>
      <c r="N32" s="113">
        <v>0</v>
      </c>
      <c r="O32" s="113">
        <v>0</v>
      </c>
      <c r="P32" s="113">
        <v>0</v>
      </c>
      <c r="Q32" s="113"/>
      <c r="R32" s="113">
        <f>+R13/'C75'!R12*100</f>
        <v>5.1428571428571423</v>
      </c>
      <c r="S32" s="113">
        <f>+S13/'C75'!S12*100</f>
        <v>5.6603773584905666</v>
      </c>
      <c r="T32" s="113">
        <f>+T13/'C75'!T12*100</f>
        <v>4.3478260869565215</v>
      </c>
      <c r="U32" s="113"/>
      <c r="V32" s="113">
        <f>+V13/'C75'!V12*100</f>
        <v>12.162162162162163</v>
      </c>
      <c r="W32" s="113">
        <f>+W13/'C75'!W12*100</f>
        <v>13.157894736842104</v>
      </c>
      <c r="X32" s="113">
        <f>+X13/'C75'!X12*100</f>
        <v>11.111111111111111</v>
      </c>
      <c r="Y32" s="113"/>
      <c r="Z32" s="113">
        <f>+Z13/'C75'!Z12*100</f>
        <v>3.5928143712574849</v>
      </c>
      <c r="AA32" s="113">
        <f>+AA13/'C75'!AA12*100</f>
        <v>6.024096385542169</v>
      </c>
      <c r="AB32" s="113">
        <f>+AB13/'C75'!AB12*100</f>
        <v>1.1904761904761905</v>
      </c>
    </row>
    <row r="33" spans="1:28" ht="9.9499999999999993" customHeight="1" x14ac:dyDescent="0.25">
      <c r="A33" s="52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</row>
    <row r="34" spans="1:28" ht="15" customHeight="1" x14ac:dyDescent="0.25">
      <c r="A34" s="202" t="s">
        <v>362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</row>
    <row r="35" spans="1:28" ht="15" customHeight="1" x14ac:dyDescent="0.25">
      <c r="A35" s="70" t="s">
        <v>8</v>
      </c>
      <c r="B35" s="115">
        <f>+B16/'C75'!B15*100</f>
        <v>12.777268560953253</v>
      </c>
      <c r="C35" s="115">
        <f>+C16/'C75'!C15*100</f>
        <v>15.959485354503148</v>
      </c>
      <c r="D35" s="115">
        <f>+D16/'C75'!D15*100</f>
        <v>11.175416838914151</v>
      </c>
      <c r="E35" s="115"/>
      <c r="F35" s="115">
        <v>0</v>
      </c>
      <c r="G35" s="115">
        <v>0</v>
      </c>
      <c r="H35" s="115">
        <v>0</v>
      </c>
      <c r="I35" s="115"/>
      <c r="J35" s="115">
        <v>0</v>
      </c>
      <c r="K35" s="115">
        <v>0</v>
      </c>
      <c r="L35" s="115">
        <v>0</v>
      </c>
      <c r="M35" s="115"/>
      <c r="N35" s="115">
        <v>0</v>
      </c>
      <c r="O35" s="115">
        <v>0</v>
      </c>
      <c r="P35" s="115">
        <v>0</v>
      </c>
      <c r="Q35" s="115"/>
      <c r="R35" s="115">
        <f>+R16/'C75'!R15*100</f>
        <v>14.638124362895006</v>
      </c>
      <c r="S35" s="115">
        <f>+S16/'C75'!S15*100</f>
        <v>19.125683060109289</v>
      </c>
      <c r="T35" s="115">
        <f>+T16/'C75'!T15*100</f>
        <v>12.369551872314304</v>
      </c>
      <c r="U35" s="115"/>
      <c r="V35" s="115">
        <f>+V16/'C75'!V15*100</f>
        <v>13.613861386138614</v>
      </c>
      <c r="W35" s="115">
        <f>+W16/'C75'!W15*100</f>
        <v>15.215398716773601</v>
      </c>
      <c r="X35" s="115">
        <f>+X16/'C75'!X15*100</f>
        <v>12.797758056982719</v>
      </c>
      <c r="Y35" s="115"/>
      <c r="Z35" s="115">
        <f>+Z16/'C75'!Z15*100</f>
        <v>8.5106382978723403</v>
      </c>
      <c r="AA35" s="115">
        <f>+AA16/'C75'!AA15*100</f>
        <v>11.147540983606557</v>
      </c>
      <c r="AB35" s="115">
        <f>+AB16/'C75'!AB15*100</f>
        <v>7.2120559741657697</v>
      </c>
    </row>
    <row r="36" spans="1:28" ht="15" customHeight="1" x14ac:dyDescent="0.25">
      <c r="A36" s="53" t="s">
        <v>41</v>
      </c>
      <c r="B36" s="116">
        <f>+B17/'C75'!B16*100</f>
        <v>13.061420345489443</v>
      </c>
      <c r="C36" s="116">
        <f>+C17/'C75'!C16*100</f>
        <v>16.587957497048407</v>
      </c>
      <c r="D36" s="116">
        <f>+D17/'C75'!D16*100</f>
        <v>11.362343572241183</v>
      </c>
      <c r="E36" s="223"/>
      <c r="F36" s="116">
        <v>0</v>
      </c>
      <c r="G36" s="116">
        <v>0</v>
      </c>
      <c r="H36" s="116">
        <v>0</v>
      </c>
      <c r="I36" s="223"/>
      <c r="J36" s="116">
        <v>0</v>
      </c>
      <c r="K36" s="116">
        <v>0</v>
      </c>
      <c r="L36" s="116">
        <v>0</v>
      </c>
      <c r="M36" s="223"/>
      <c r="N36" s="116">
        <v>0</v>
      </c>
      <c r="O36" s="116">
        <v>0</v>
      </c>
      <c r="P36" s="116">
        <v>0</v>
      </c>
      <c r="Q36" s="223"/>
      <c r="R36" s="116">
        <f>+R17/'C75'!R16*100</f>
        <v>14.989429175475689</v>
      </c>
      <c r="S36" s="116">
        <f>+S17/'C75'!S16*100</f>
        <v>20.051914341336794</v>
      </c>
      <c r="T36" s="116">
        <f>+T17/'C75'!T16*100</f>
        <v>12.543116964565696</v>
      </c>
      <c r="U36" s="223"/>
      <c r="V36" s="116">
        <f>+V17/'C75'!V16*100</f>
        <v>13.683527885862517</v>
      </c>
      <c r="W36" s="116">
        <f>+W17/'C75'!W16*100</f>
        <v>15.369458128078817</v>
      </c>
      <c r="X36" s="116">
        <f>+X17/'C75'!X16*100</f>
        <v>12.856452392460124</v>
      </c>
      <c r="Y36" s="223"/>
      <c r="Z36" s="116">
        <f>+Z17/'C75'!Z16*100</f>
        <v>8.8257866462010739</v>
      </c>
      <c r="AA36" s="116">
        <f>+AA17/'C75'!AA16*100</f>
        <v>11.658653846153847</v>
      </c>
      <c r="AB36" s="116">
        <f>+AB17/'C75'!AB16*100</f>
        <v>7.4971815107102584</v>
      </c>
    </row>
    <row r="37" spans="1:28" ht="15" customHeight="1" x14ac:dyDescent="0.25">
      <c r="A37" s="53" t="s">
        <v>42</v>
      </c>
      <c r="B37" s="116">
        <v>0</v>
      </c>
      <c r="C37" s="116">
        <v>0</v>
      </c>
      <c r="D37" s="116">
        <v>0</v>
      </c>
      <c r="E37" s="223"/>
      <c r="F37" s="116">
        <v>0</v>
      </c>
      <c r="G37" s="116">
        <v>0</v>
      </c>
      <c r="H37" s="116">
        <v>0</v>
      </c>
      <c r="I37" s="223"/>
      <c r="J37" s="116">
        <v>0</v>
      </c>
      <c r="K37" s="116">
        <v>0</v>
      </c>
      <c r="L37" s="116">
        <v>0</v>
      </c>
      <c r="M37" s="223"/>
      <c r="N37" s="116">
        <v>0</v>
      </c>
      <c r="O37" s="116">
        <v>0</v>
      </c>
      <c r="P37" s="116">
        <v>0</v>
      </c>
      <c r="Q37" s="223"/>
      <c r="R37" s="116">
        <v>0</v>
      </c>
      <c r="S37" s="116">
        <v>0</v>
      </c>
      <c r="T37" s="116">
        <v>0</v>
      </c>
      <c r="U37" s="223"/>
      <c r="V37" s="116">
        <v>0</v>
      </c>
      <c r="W37" s="116">
        <v>0</v>
      </c>
      <c r="X37" s="116">
        <v>0</v>
      </c>
      <c r="Y37" s="223"/>
      <c r="Z37" s="116">
        <v>0</v>
      </c>
      <c r="AA37" s="116">
        <v>0</v>
      </c>
      <c r="AB37" s="116">
        <v>0</v>
      </c>
    </row>
    <row r="38" spans="1:28" ht="15" customHeight="1" x14ac:dyDescent="0.25">
      <c r="A38" s="53" t="s">
        <v>194</v>
      </c>
      <c r="B38" s="113">
        <f>+B19/'C75'!B18*100</f>
        <v>6.7346938775510203</v>
      </c>
      <c r="C38" s="113">
        <f>+C19/'C75'!C18*100</f>
        <v>7.9245283018867925</v>
      </c>
      <c r="D38" s="113">
        <f>+D19/'C75'!D18*100</f>
        <v>5.3333333333333339</v>
      </c>
      <c r="E38" s="113"/>
      <c r="F38" s="113">
        <v>0</v>
      </c>
      <c r="G38" s="113">
        <v>0</v>
      </c>
      <c r="H38" s="113">
        <v>0</v>
      </c>
      <c r="I38" s="113"/>
      <c r="J38" s="113">
        <v>0</v>
      </c>
      <c r="K38" s="113">
        <v>0</v>
      </c>
      <c r="L38" s="113">
        <v>0</v>
      </c>
      <c r="M38" s="113"/>
      <c r="N38" s="113">
        <v>0</v>
      </c>
      <c r="O38" s="113">
        <v>0</v>
      </c>
      <c r="P38" s="113">
        <v>0</v>
      </c>
      <c r="Q38" s="113"/>
      <c r="R38" s="224">
        <f>+R19/'C75'!R18*100</f>
        <v>5.1428571428571423</v>
      </c>
      <c r="S38" s="224">
        <f>+S19/'C75'!S18*100</f>
        <v>5.6603773584905666</v>
      </c>
      <c r="T38" s="224">
        <f>+T19/'C75'!T18*100</f>
        <v>4.3478260869565215</v>
      </c>
      <c r="U38" s="224"/>
      <c r="V38" s="224">
        <f>+V19/'C75'!V18*100</f>
        <v>12.162162162162163</v>
      </c>
      <c r="W38" s="224">
        <f>+W19/'C75'!W18*100</f>
        <v>13.157894736842104</v>
      </c>
      <c r="X38" s="224">
        <f>+X19/'C75'!X18*100</f>
        <v>11.111111111111111</v>
      </c>
      <c r="Y38" s="224"/>
      <c r="Z38" s="224">
        <f>+Z19/'C75'!Z18*100</f>
        <v>3.5928143712574849</v>
      </c>
      <c r="AA38" s="224">
        <f>+AA19/'C75'!AA18*100</f>
        <v>6.024096385542169</v>
      </c>
      <c r="AB38" s="224">
        <f>+AB19/'C75'!AB18*100</f>
        <v>1.1904761904761905</v>
      </c>
    </row>
    <row r="39" spans="1:28" ht="9.9499999999999993" customHeight="1" x14ac:dyDescent="0.25"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</row>
    <row r="40" spans="1:28" ht="15" customHeight="1" x14ac:dyDescent="0.25">
      <c r="A40" s="72" t="s">
        <v>363</v>
      </c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</row>
    <row r="41" spans="1:28" ht="15" customHeight="1" x14ac:dyDescent="0.25">
      <c r="A41" s="73" t="s">
        <v>8</v>
      </c>
      <c r="B41" s="115">
        <f>+B22/'C75'!B21*100</f>
        <v>17.545475477780336</v>
      </c>
      <c r="C41" s="115">
        <f>+C22/'C75'!C21*100</f>
        <v>21.256788207913111</v>
      </c>
      <c r="D41" s="115">
        <f>+D22/'C75'!D21*100</f>
        <v>15.979043876882775</v>
      </c>
      <c r="E41" s="115"/>
      <c r="F41" s="115">
        <v>0</v>
      </c>
      <c r="G41" s="115">
        <v>0</v>
      </c>
      <c r="H41" s="115">
        <v>0</v>
      </c>
      <c r="I41" s="115"/>
      <c r="J41" s="115">
        <v>0</v>
      </c>
      <c r="K41" s="115">
        <v>0</v>
      </c>
      <c r="L41" s="115">
        <v>0</v>
      </c>
      <c r="M41" s="115"/>
      <c r="N41" s="115">
        <v>0</v>
      </c>
      <c r="O41" s="115">
        <v>0</v>
      </c>
      <c r="P41" s="115">
        <v>0</v>
      </c>
      <c r="Q41" s="115"/>
      <c r="R41" s="115">
        <f>+R22/'C75'!R21*100</f>
        <v>23.981900452488688</v>
      </c>
      <c r="S41" s="115">
        <f>+S22/'C75'!S21*100</f>
        <v>26.177024482109228</v>
      </c>
      <c r="T41" s="115">
        <f>+T22/'C75'!T21*100</f>
        <v>23.039611964430073</v>
      </c>
      <c r="U41" s="115"/>
      <c r="V41" s="115">
        <f>+V22/'C75'!V21*100</f>
        <v>17.076700434153398</v>
      </c>
      <c r="W41" s="115">
        <f>+W22/'C75'!W21*100</f>
        <v>22.391857506361323</v>
      </c>
      <c r="X41" s="115">
        <f>+X22/'C75'!X21*100</f>
        <v>14.964610717896864</v>
      </c>
      <c r="Y41" s="115"/>
      <c r="Z41" s="115">
        <f>+Z22/'C75'!Z21*100</f>
        <v>8.5498742665549035</v>
      </c>
      <c r="AA41" s="115">
        <f>+AA22/'C75'!AA21*100</f>
        <v>12.876712328767123</v>
      </c>
      <c r="AB41" s="115">
        <f>+AB22/'C75'!AB21*100</f>
        <v>6.6425120772946862</v>
      </c>
    </row>
    <row r="42" spans="1:28" ht="15" customHeight="1" x14ac:dyDescent="0.25">
      <c r="A42" s="53" t="s">
        <v>41</v>
      </c>
      <c r="B42" s="116">
        <f>+B23/'C75'!B22*100</f>
        <v>17.545475477780336</v>
      </c>
      <c r="C42" s="116">
        <f>+C23/'C75'!C22*100</f>
        <v>21.256788207913111</v>
      </c>
      <c r="D42" s="116">
        <f>+D23/'C75'!D22*100</f>
        <v>15.979043876882775</v>
      </c>
      <c r="E42" s="223"/>
      <c r="F42" s="116">
        <v>0</v>
      </c>
      <c r="G42" s="116">
        <v>0</v>
      </c>
      <c r="H42" s="116">
        <v>0</v>
      </c>
      <c r="I42" s="223"/>
      <c r="J42" s="116">
        <v>0</v>
      </c>
      <c r="K42" s="116">
        <v>0</v>
      </c>
      <c r="L42" s="116">
        <v>0</v>
      </c>
      <c r="M42" s="223"/>
      <c r="N42" s="116">
        <v>0</v>
      </c>
      <c r="O42" s="116">
        <v>0</v>
      </c>
      <c r="P42" s="116">
        <v>0</v>
      </c>
      <c r="Q42" s="223"/>
      <c r="R42" s="116">
        <f>+R23/'C75'!R22*100</f>
        <v>23.981900452488688</v>
      </c>
      <c r="S42" s="116">
        <f>+S23/'C75'!S22*100</f>
        <v>26.177024482109228</v>
      </c>
      <c r="T42" s="116">
        <f>+T23/'C75'!T22*100</f>
        <v>23.039611964430073</v>
      </c>
      <c r="U42" s="223"/>
      <c r="V42" s="116">
        <f>+V23/'C75'!V22*100</f>
        <v>17.076700434153398</v>
      </c>
      <c r="W42" s="116">
        <f>+W23/'C75'!W22*100</f>
        <v>22.391857506361323</v>
      </c>
      <c r="X42" s="116">
        <f>+X23/'C75'!X22*100</f>
        <v>14.964610717896864</v>
      </c>
      <c r="Y42" s="223"/>
      <c r="Z42" s="224">
        <f>+Z23/'C75'!Z22*100</f>
        <v>8.5498742665549035</v>
      </c>
      <c r="AA42" s="224">
        <f>+AA23/'C75'!AA22*100</f>
        <v>12.876712328767123</v>
      </c>
      <c r="AB42" s="224">
        <f>+AB23/'C75'!AB22*100</f>
        <v>6.6425120772946862</v>
      </c>
    </row>
    <row r="43" spans="1:28" ht="15" customHeight="1" x14ac:dyDescent="0.25">
      <c r="A43" s="53" t="s">
        <v>42</v>
      </c>
      <c r="B43" s="113">
        <v>0</v>
      </c>
      <c r="C43" s="113">
        <v>0</v>
      </c>
      <c r="D43" s="113">
        <v>0</v>
      </c>
      <c r="E43" s="113"/>
      <c r="F43" s="113">
        <v>0</v>
      </c>
      <c r="G43" s="113">
        <v>0</v>
      </c>
      <c r="H43" s="113">
        <v>0</v>
      </c>
      <c r="I43" s="113"/>
      <c r="J43" s="113">
        <v>0</v>
      </c>
      <c r="K43" s="113">
        <v>0</v>
      </c>
      <c r="L43" s="113">
        <v>0</v>
      </c>
      <c r="M43" s="113"/>
      <c r="N43" s="113">
        <v>0</v>
      </c>
      <c r="O43" s="113">
        <v>0</v>
      </c>
      <c r="P43" s="113">
        <v>0</v>
      </c>
      <c r="Q43" s="113"/>
      <c r="R43" s="113">
        <v>0</v>
      </c>
      <c r="S43" s="113">
        <v>0</v>
      </c>
      <c r="T43" s="113">
        <v>0</v>
      </c>
      <c r="U43" s="113"/>
      <c r="V43" s="113">
        <v>0</v>
      </c>
      <c r="W43" s="113">
        <v>0</v>
      </c>
      <c r="X43" s="113">
        <v>0</v>
      </c>
      <c r="Y43" s="113"/>
      <c r="Z43" s="113">
        <v>0</v>
      </c>
      <c r="AA43" s="113">
        <v>0</v>
      </c>
      <c r="AB43" s="113">
        <v>0</v>
      </c>
    </row>
    <row r="44" spans="1:28" ht="15" customHeight="1" thickBot="1" x14ac:dyDescent="0.3">
      <c r="A44" s="49" t="s">
        <v>194</v>
      </c>
      <c r="B44" s="118" t="s">
        <v>30</v>
      </c>
      <c r="C44" s="118" t="s">
        <v>30</v>
      </c>
      <c r="D44" s="118" t="s">
        <v>30</v>
      </c>
      <c r="E44" s="118"/>
      <c r="F44" s="118">
        <v>0</v>
      </c>
      <c r="G44" s="118">
        <v>0</v>
      </c>
      <c r="H44" s="118">
        <v>0</v>
      </c>
      <c r="I44" s="118"/>
      <c r="J44" s="118">
        <v>0</v>
      </c>
      <c r="K44" s="118">
        <v>0</v>
      </c>
      <c r="L44" s="118">
        <v>0</v>
      </c>
      <c r="M44" s="118"/>
      <c r="N44" s="118">
        <v>0</v>
      </c>
      <c r="O44" s="118">
        <v>0</v>
      </c>
      <c r="P44" s="118">
        <v>0</v>
      </c>
      <c r="Q44" s="118"/>
      <c r="R44" s="118" t="s">
        <v>30</v>
      </c>
      <c r="S44" s="118" t="s">
        <v>30</v>
      </c>
      <c r="T44" s="118" t="s">
        <v>30</v>
      </c>
      <c r="U44" s="118"/>
      <c r="V44" s="118" t="s">
        <v>30</v>
      </c>
      <c r="W44" s="118" t="s">
        <v>30</v>
      </c>
      <c r="X44" s="118" t="s">
        <v>30</v>
      </c>
      <c r="Y44" s="118"/>
      <c r="Z44" s="118" t="s">
        <v>30</v>
      </c>
      <c r="AA44" s="118" t="s">
        <v>30</v>
      </c>
      <c r="AB44" s="118" t="s">
        <v>30</v>
      </c>
    </row>
    <row r="45" spans="1:28" ht="15" customHeight="1" x14ac:dyDescent="0.25">
      <c r="A45" s="262" t="s">
        <v>564</v>
      </c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" customHeight="1" x14ac:dyDescent="0.25">
      <c r="A46" s="263" t="s">
        <v>565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</row>
    <row r="47" spans="1:28" ht="15" customHeight="1" x14ac:dyDescent="0.25">
      <c r="A47" s="258" t="s">
        <v>566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</row>
  </sheetData>
  <mergeCells count="18">
    <mergeCell ref="AC2:AD3"/>
    <mergeCell ref="V6:X6"/>
    <mergeCell ref="Z6:AB6"/>
    <mergeCell ref="A8:AB8"/>
    <mergeCell ref="A27:AB27"/>
    <mergeCell ref="A6:A7"/>
    <mergeCell ref="B6:D6"/>
    <mergeCell ref="F6:H6"/>
    <mergeCell ref="J6:L6"/>
    <mergeCell ref="N6:P6"/>
    <mergeCell ref="R6:T6"/>
    <mergeCell ref="A1:AB1"/>
    <mergeCell ref="A2:AB2"/>
    <mergeCell ref="A3:AB3"/>
    <mergeCell ref="A4:AB4"/>
    <mergeCell ref="A47:AB47"/>
    <mergeCell ref="A45:AB45"/>
    <mergeCell ref="A46:AB46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4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O29"/>
  <sheetViews>
    <sheetView showGridLines="0" zoomScaleNormal="100" zoomScaleSheetLayoutView="100" workbookViewId="0">
      <selection sqref="A1:XFD1048576"/>
    </sheetView>
  </sheetViews>
  <sheetFormatPr baseColWidth="10" defaultColWidth="11" defaultRowHeight="15" customHeight="1" x14ac:dyDescent="0.25"/>
  <cols>
    <col min="1" max="1" width="22.28515625" style="30" customWidth="1"/>
    <col min="2" max="13" width="6.5703125" style="30" customWidth="1"/>
    <col min="14" max="17" width="11.42578125" style="30" customWidth="1"/>
    <col min="18" max="250" width="11" style="30"/>
    <col min="251" max="251" width="17.140625" style="30" customWidth="1"/>
    <col min="252" max="254" width="7.85546875" style="30" customWidth="1"/>
    <col min="255" max="267" width="7" style="30" customWidth="1"/>
    <col min="268" max="506" width="11" style="30"/>
    <col min="507" max="507" width="17.140625" style="30" customWidth="1"/>
    <col min="508" max="510" width="7.85546875" style="30" customWidth="1"/>
    <col min="511" max="523" width="7" style="30" customWidth="1"/>
    <col min="524" max="762" width="11" style="30"/>
    <col min="763" max="763" width="17.140625" style="30" customWidth="1"/>
    <col min="764" max="766" width="7.85546875" style="30" customWidth="1"/>
    <col min="767" max="779" width="7" style="30" customWidth="1"/>
    <col min="780" max="1018" width="11" style="30"/>
    <col min="1019" max="1019" width="17.140625" style="30" customWidth="1"/>
    <col min="1020" max="1022" width="7.85546875" style="30" customWidth="1"/>
    <col min="1023" max="1035" width="7" style="30" customWidth="1"/>
    <col min="1036" max="1274" width="11" style="30"/>
    <col min="1275" max="1275" width="17.140625" style="30" customWidth="1"/>
    <col min="1276" max="1278" width="7.85546875" style="30" customWidth="1"/>
    <col min="1279" max="1291" width="7" style="30" customWidth="1"/>
    <col min="1292" max="1530" width="11" style="30"/>
    <col min="1531" max="1531" width="17.140625" style="30" customWidth="1"/>
    <col min="1532" max="1534" width="7.85546875" style="30" customWidth="1"/>
    <col min="1535" max="1547" width="7" style="30" customWidth="1"/>
    <col min="1548" max="1786" width="11" style="30"/>
    <col min="1787" max="1787" width="17.140625" style="30" customWidth="1"/>
    <col min="1788" max="1790" width="7.85546875" style="30" customWidth="1"/>
    <col min="1791" max="1803" width="7" style="30" customWidth="1"/>
    <col min="1804" max="2042" width="11" style="30"/>
    <col min="2043" max="2043" width="17.140625" style="30" customWidth="1"/>
    <col min="2044" max="2046" width="7.85546875" style="30" customWidth="1"/>
    <col min="2047" max="2059" width="7" style="30" customWidth="1"/>
    <col min="2060" max="2298" width="11" style="30"/>
    <col min="2299" max="2299" width="17.140625" style="30" customWidth="1"/>
    <col min="2300" max="2302" width="7.85546875" style="30" customWidth="1"/>
    <col min="2303" max="2315" width="7" style="30" customWidth="1"/>
    <col min="2316" max="2554" width="11" style="30"/>
    <col min="2555" max="2555" width="17.140625" style="30" customWidth="1"/>
    <col min="2556" max="2558" width="7.85546875" style="30" customWidth="1"/>
    <col min="2559" max="2571" width="7" style="30" customWidth="1"/>
    <col min="2572" max="2810" width="11" style="30"/>
    <col min="2811" max="2811" width="17.140625" style="30" customWidth="1"/>
    <col min="2812" max="2814" width="7.85546875" style="30" customWidth="1"/>
    <col min="2815" max="2827" width="7" style="30" customWidth="1"/>
    <col min="2828" max="3066" width="11" style="30"/>
    <col min="3067" max="3067" width="17.140625" style="30" customWidth="1"/>
    <col min="3068" max="3070" width="7.85546875" style="30" customWidth="1"/>
    <col min="3071" max="3083" width="7" style="30" customWidth="1"/>
    <col min="3084" max="3322" width="11" style="30"/>
    <col min="3323" max="3323" width="17.140625" style="30" customWidth="1"/>
    <col min="3324" max="3326" width="7.85546875" style="30" customWidth="1"/>
    <col min="3327" max="3339" width="7" style="30" customWidth="1"/>
    <col min="3340" max="3578" width="11" style="30"/>
    <col min="3579" max="3579" width="17.140625" style="30" customWidth="1"/>
    <col min="3580" max="3582" width="7.85546875" style="30" customWidth="1"/>
    <col min="3583" max="3595" width="7" style="30" customWidth="1"/>
    <col min="3596" max="3834" width="11" style="30"/>
    <col min="3835" max="3835" width="17.140625" style="30" customWidth="1"/>
    <col min="3836" max="3838" width="7.85546875" style="30" customWidth="1"/>
    <col min="3839" max="3851" width="7" style="30" customWidth="1"/>
    <col min="3852" max="4090" width="11" style="30"/>
    <col min="4091" max="4091" width="17.140625" style="30" customWidth="1"/>
    <col min="4092" max="4094" width="7.85546875" style="30" customWidth="1"/>
    <col min="4095" max="4107" width="7" style="30" customWidth="1"/>
    <col min="4108" max="4346" width="11" style="30"/>
    <col min="4347" max="4347" width="17.140625" style="30" customWidth="1"/>
    <col min="4348" max="4350" width="7.85546875" style="30" customWidth="1"/>
    <col min="4351" max="4363" width="7" style="30" customWidth="1"/>
    <col min="4364" max="4602" width="11" style="30"/>
    <col min="4603" max="4603" width="17.140625" style="30" customWidth="1"/>
    <col min="4604" max="4606" width="7.85546875" style="30" customWidth="1"/>
    <col min="4607" max="4619" width="7" style="30" customWidth="1"/>
    <col min="4620" max="4858" width="11" style="30"/>
    <col min="4859" max="4859" width="17.140625" style="30" customWidth="1"/>
    <col min="4860" max="4862" width="7.85546875" style="30" customWidth="1"/>
    <col min="4863" max="4875" width="7" style="30" customWidth="1"/>
    <col min="4876" max="5114" width="11" style="30"/>
    <col min="5115" max="5115" width="17.140625" style="30" customWidth="1"/>
    <col min="5116" max="5118" width="7.85546875" style="30" customWidth="1"/>
    <col min="5119" max="5131" width="7" style="30" customWidth="1"/>
    <col min="5132" max="5370" width="11" style="30"/>
    <col min="5371" max="5371" width="17.140625" style="30" customWidth="1"/>
    <col min="5372" max="5374" width="7.85546875" style="30" customWidth="1"/>
    <col min="5375" max="5387" width="7" style="30" customWidth="1"/>
    <col min="5388" max="5626" width="11" style="30"/>
    <col min="5627" max="5627" width="17.140625" style="30" customWidth="1"/>
    <col min="5628" max="5630" width="7.85546875" style="30" customWidth="1"/>
    <col min="5631" max="5643" width="7" style="30" customWidth="1"/>
    <col min="5644" max="5882" width="11" style="30"/>
    <col min="5883" max="5883" width="17.140625" style="30" customWidth="1"/>
    <col min="5884" max="5886" width="7.85546875" style="30" customWidth="1"/>
    <col min="5887" max="5899" width="7" style="30" customWidth="1"/>
    <col min="5900" max="6138" width="11" style="30"/>
    <col min="6139" max="6139" width="17.140625" style="30" customWidth="1"/>
    <col min="6140" max="6142" width="7.85546875" style="30" customWidth="1"/>
    <col min="6143" max="6155" width="7" style="30" customWidth="1"/>
    <col min="6156" max="6394" width="11" style="30"/>
    <col min="6395" max="6395" width="17.140625" style="30" customWidth="1"/>
    <col min="6396" max="6398" width="7.85546875" style="30" customWidth="1"/>
    <col min="6399" max="6411" width="7" style="30" customWidth="1"/>
    <col min="6412" max="6650" width="11" style="30"/>
    <col min="6651" max="6651" width="17.140625" style="30" customWidth="1"/>
    <col min="6652" max="6654" width="7.85546875" style="30" customWidth="1"/>
    <col min="6655" max="6667" width="7" style="30" customWidth="1"/>
    <col min="6668" max="6906" width="11" style="30"/>
    <col min="6907" max="6907" width="17.140625" style="30" customWidth="1"/>
    <col min="6908" max="6910" width="7.85546875" style="30" customWidth="1"/>
    <col min="6911" max="6923" width="7" style="30" customWidth="1"/>
    <col min="6924" max="7162" width="11" style="30"/>
    <col min="7163" max="7163" width="17.140625" style="30" customWidth="1"/>
    <col min="7164" max="7166" width="7.85546875" style="30" customWidth="1"/>
    <col min="7167" max="7179" width="7" style="30" customWidth="1"/>
    <col min="7180" max="7418" width="11" style="30"/>
    <col min="7419" max="7419" width="17.140625" style="30" customWidth="1"/>
    <col min="7420" max="7422" width="7.85546875" style="30" customWidth="1"/>
    <col min="7423" max="7435" width="7" style="30" customWidth="1"/>
    <col min="7436" max="7674" width="11" style="30"/>
    <col min="7675" max="7675" width="17.140625" style="30" customWidth="1"/>
    <col min="7676" max="7678" width="7.85546875" style="30" customWidth="1"/>
    <col min="7679" max="7691" width="7" style="30" customWidth="1"/>
    <col min="7692" max="7930" width="11" style="30"/>
    <col min="7931" max="7931" width="17.140625" style="30" customWidth="1"/>
    <col min="7932" max="7934" width="7.85546875" style="30" customWidth="1"/>
    <col min="7935" max="7947" width="7" style="30" customWidth="1"/>
    <col min="7948" max="8186" width="11" style="30"/>
    <col min="8187" max="8187" width="17.140625" style="30" customWidth="1"/>
    <col min="8188" max="8190" width="7.85546875" style="30" customWidth="1"/>
    <col min="8191" max="8203" width="7" style="30" customWidth="1"/>
    <col min="8204" max="8442" width="11" style="30"/>
    <col min="8443" max="8443" width="17.140625" style="30" customWidth="1"/>
    <col min="8444" max="8446" width="7.85546875" style="30" customWidth="1"/>
    <col min="8447" max="8459" width="7" style="30" customWidth="1"/>
    <col min="8460" max="8698" width="11" style="30"/>
    <col min="8699" max="8699" width="17.140625" style="30" customWidth="1"/>
    <col min="8700" max="8702" width="7.85546875" style="30" customWidth="1"/>
    <col min="8703" max="8715" width="7" style="30" customWidth="1"/>
    <col min="8716" max="8954" width="11" style="30"/>
    <col min="8955" max="8955" width="17.140625" style="30" customWidth="1"/>
    <col min="8956" max="8958" width="7.85546875" style="30" customWidth="1"/>
    <col min="8959" max="8971" width="7" style="30" customWidth="1"/>
    <col min="8972" max="9210" width="11" style="30"/>
    <col min="9211" max="9211" width="17.140625" style="30" customWidth="1"/>
    <col min="9212" max="9214" width="7.85546875" style="30" customWidth="1"/>
    <col min="9215" max="9227" width="7" style="30" customWidth="1"/>
    <col min="9228" max="9466" width="11" style="30"/>
    <col min="9467" max="9467" width="17.140625" style="30" customWidth="1"/>
    <col min="9468" max="9470" width="7.85546875" style="30" customWidth="1"/>
    <col min="9471" max="9483" width="7" style="30" customWidth="1"/>
    <col min="9484" max="9722" width="11" style="30"/>
    <col min="9723" max="9723" width="17.140625" style="30" customWidth="1"/>
    <col min="9724" max="9726" width="7.85546875" style="30" customWidth="1"/>
    <col min="9727" max="9739" width="7" style="30" customWidth="1"/>
    <col min="9740" max="9978" width="11" style="30"/>
    <col min="9979" max="9979" width="17.140625" style="30" customWidth="1"/>
    <col min="9980" max="9982" width="7.85546875" style="30" customWidth="1"/>
    <col min="9983" max="9995" width="7" style="30" customWidth="1"/>
    <col min="9996" max="10234" width="11" style="30"/>
    <col min="10235" max="10235" width="17.140625" style="30" customWidth="1"/>
    <col min="10236" max="10238" width="7.85546875" style="30" customWidth="1"/>
    <col min="10239" max="10251" width="7" style="30" customWidth="1"/>
    <col min="10252" max="10490" width="11" style="30"/>
    <col min="10491" max="10491" width="17.140625" style="30" customWidth="1"/>
    <col min="10492" max="10494" width="7.85546875" style="30" customWidth="1"/>
    <col min="10495" max="10507" width="7" style="30" customWidth="1"/>
    <col min="10508" max="10746" width="11" style="30"/>
    <col min="10747" max="10747" width="17.140625" style="30" customWidth="1"/>
    <col min="10748" max="10750" width="7.85546875" style="30" customWidth="1"/>
    <col min="10751" max="10763" width="7" style="30" customWidth="1"/>
    <col min="10764" max="11002" width="11" style="30"/>
    <col min="11003" max="11003" width="17.140625" style="30" customWidth="1"/>
    <col min="11004" max="11006" width="7.85546875" style="30" customWidth="1"/>
    <col min="11007" max="11019" width="7" style="30" customWidth="1"/>
    <col min="11020" max="11258" width="11" style="30"/>
    <col min="11259" max="11259" width="17.140625" style="30" customWidth="1"/>
    <col min="11260" max="11262" width="7.85546875" style="30" customWidth="1"/>
    <col min="11263" max="11275" width="7" style="30" customWidth="1"/>
    <col min="11276" max="11514" width="11" style="30"/>
    <col min="11515" max="11515" width="17.140625" style="30" customWidth="1"/>
    <col min="11516" max="11518" width="7.85546875" style="30" customWidth="1"/>
    <col min="11519" max="11531" width="7" style="30" customWidth="1"/>
    <col min="11532" max="11770" width="11" style="30"/>
    <col min="11771" max="11771" width="17.140625" style="30" customWidth="1"/>
    <col min="11772" max="11774" width="7.85546875" style="30" customWidth="1"/>
    <col min="11775" max="11787" width="7" style="30" customWidth="1"/>
    <col min="11788" max="12026" width="11" style="30"/>
    <col min="12027" max="12027" width="17.140625" style="30" customWidth="1"/>
    <col min="12028" max="12030" width="7.85546875" style="30" customWidth="1"/>
    <col min="12031" max="12043" width="7" style="30" customWidth="1"/>
    <col min="12044" max="12282" width="11" style="30"/>
    <col min="12283" max="12283" width="17.140625" style="30" customWidth="1"/>
    <col min="12284" max="12286" width="7.85546875" style="30" customWidth="1"/>
    <col min="12287" max="12299" width="7" style="30" customWidth="1"/>
    <col min="12300" max="12538" width="11" style="30"/>
    <col min="12539" max="12539" width="17.140625" style="30" customWidth="1"/>
    <col min="12540" max="12542" width="7.85546875" style="30" customWidth="1"/>
    <col min="12543" max="12555" width="7" style="30" customWidth="1"/>
    <col min="12556" max="12794" width="11" style="30"/>
    <col min="12795" max="12795" width="17.140625" style="30" customWidth="1"/>
    <col min="12796" max="12798" width="7.85546875" style="30" customWidth="1"/>
    <col min="12799" max="12811" width="7" style="30" customWidth="1"/>
    <col min="12812" max="13050" width="11" style="30"/>
    <col min="13051" max="13051" width="17.140625" style="30" customWidth="1"/>
    <col min="13052" max="13054" width="7.85546875" style="30" customWidth="1"/>
    <col min="13055" max="13067" width="7" style="30" customWidth="1"/>
    <col min="13068" max="13306" width="11" style="30"/>
    <col min="13307" max="13307" width="17.140625" style="30" customWidth="1"/>
    <col min="13308" max="13310" width="7.85546875" style="30" customWidth="1"/>
    <col min="13311" max="13323" width="7" style="30" customWidth="1"/>
    <col min="13324" max="13562" width="11" style="30"/>
    <col min="13563" max="13563" width="17.140625" style="30" customWidth="1"/>
    <col min="13564" max="13566" width="7.85546875" style="30" customWidth="1"/>
    <col min="13567" max="13579" width="7" style="30" customWidth="1"/>
    <col min="13580" max="13818" width="11" style="30"/>
    <col min="13819" max="13819" width="17.140625" style="30" customWidth="1"/>
    <col min="13820" max="13822" width="7.85546875" style="30" customWidth="1"/>
    <col min="13823" max="13835" width="7" style="30" customWidth="1"/>
    <col min="13836" max="14074" width="11" style="30"/>
    <col min="14075" max="14075" width="17.140625" style="30" customWidth="1"/>
    <col min="14076" max="14078" width="7.85546875" style="30" customWidth="1"/>
    <col min="14079" max="14091" width="7" style="30" customWidth="1"/>
    <col min="14092" max="14330" width="11" style="30"/>
    <col min="14331" max="14331" width="17.140625" style="30" customWidth="1"/>
    <col min="14332" max="14334" width="7.85546875" style="30" customWidth="1"/>
    <col min="14335" max="14347" width="7" style="30" customWidth="1"/>
    <col min="14348" max="14586" width="11" style="30"/>
    <col min="14587" max="14587" width="17.140625" style="30" customWidth="1"/>
    <col min="14588" max="14590" width="7.85546875" style="30" customWidth="1"/>
    <col min="14591" max="14603" width="7" style="30" customWidth="1"/>
    <col min="14604" max="14842" width="11" style="30"/>
    <col min="14843" max="14843" width="17.140625" style="30" customWidth="1"/>
    <col min="14844" max="14846" width="7.85546875" style="30" customWidth="1"/>
    <col min="14847" max="14859" width="7" style="30" customWidth="1"/>
    <col min="14860" max="15098" width="11" style="30"/>
    <col min="15099" max="15099" width="17.140625" style="30" customWidth="1"/>
    <col min="15100" max="15102" width="7.85546875" style="30" customWidth="1"/>
    <col min="15103" max="15115" width="7" style="30" customWidth="1"/>
    <col min="15116" max="15354" width="11" style="30"/>
    <col min="15355" max="15355" width="17.140625" style="30" customWidth="1"/>
    <col min="15356" max="15358" width="7.85546875" style="30" customWidth="1"/>
    <col min="15359" max="15371" width="7" style="30" customWidth="1"/>
    <col min="15372" max="15610" width="11" style="30"/>
    <col min="15611" max="15611" width="17.140625" style="30" customWidth="1"/>
    <col min="15612" max="15614" width="7.85546875" style="30" customWidth="1"/>
    <col min="15615" max="15627" width="7" style="30" customWidth="1"/>
    <col min="15628" max="15866" width="11" style="30"/>
    <col min="15867" max="15867" width="17.140625" style="30" customWidth="1"/>
    <col min="15868" max="15870" width="7.85546875" style="30" customWidth="1"/>
    <col min="15871" max="15883" width="7" style="30" customWidth="1"/>
    <col min="15884" max="16122" width="11" style="30"/>
    <col min="16123" max="16123" width="17.140625" style="30" customWidth="1"/>
    <col min="16124" max="16126" width="7.85546875" style="30" customWidth="1"/>
    <col min="16127" max="16139" width="7" style="30" customWidth="1"/>
    <col min="16140" max="16384" width="11" style="30"/>
  </cols>
  <sheetData>
    <row r="1" spans="1:15" ht="15" customHeight="1" x14ac:dyDescent="0.25">
      <c r="A1" s="252" t="s">
        <v>349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5" ht="15" customHeight="1" x14ac:dyDescent="0.25">
      <c r="A2" s="252" t="s">
        <v>18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128"/>
      <c r="O2" s="128"/>
    </row>
    <row r="3" spans="1:15" ht="15" customHeight="1" x14ac:dyDescent="0.25">
      <c r="A3" s="252" t="s">
        <v>464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47" t="s">
        <v>262</v>
      </c>
      <c r="O3" s="247"/>
    </row>
    <row r="4" spans="1:15" ht="15" customHeight="1" x14ac:dyDescent="0.25">
      <c r="A4" s="252" t="s">
        <v>185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47"/>
      <c r="O4" s="247"/>
    </row>
    <row r="5" spans="1:15" ht="15" customHeight="1" x14ac:dyDescent="0.25">
      <c r="A5" s="252" t="s">
        <v>561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92"/>
      <c r="O5" s="86"/>
    </row>
    <row r="6" spans="1:15" s="40" customFormat="1" ht="15" customHeigh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3"/>
      <c r="N6" s="30"/>
      <c r="O6" s="30"/>
    </row>
    <row r="7" spans="1:15" ht="15" customHeight="1" x14ac:dyDescent="0.25">
      <c r="A7" s="103" t="s">
        <v>19</v>
      </c>
      <c r="B7" s="98">
        <v>2010</v>
      </c>
      <c r="C7" s="98">
        <v>2011</v>
      </c>
      <c r="D7" s="98">
        <v>2012</v>
      </c>
      <c r="E7" s="98">
        <v>2013</v>
      </c>
      <c r="F7" s="98">
        <v>2014</v>
      </c>
      <c r="G7" s="98">
        <v>2015</v>
      </c>
      <c r="H7" s="98">
        <v>2016</v>
      </c>
      <c r="I7" s="98">
        <v>2017</v>
      </c>
      <c r="J7" s="98">
        <v>2018</v>
      </c>
      <c r="K7" s="98">
        <v>2019</v>
      </c>
      <c r="L7" s="98">
        <v>2020</v>
      </c>
      <c r="M7" s="98">
        <v>2021</v>
      </c>
    </row>
    <row r="8" spans="1:15" ht="9.9499999999999993" customHeight="1" x14ac:dyDescent="0.25">
      <c r="A8" s="93"/>
      <c r="N8" s="85"/>
      <c r="O8" s="129"/>
    </row>
    <row r="9" spans="1:15" ht="15" customHeight="1" x14ac:dyDescent="0.25">
      <c r="A9" s="44" t="s">
        <v>12</v>
      </c>
      <c r="B9" s="109">
        <f t="shared" ref="B9:F9" si="0">+B10+B11+B12+B13</f>
        <v>329</v>
      </c>
      <c r="C9" s="109">
        <f t="shared" si="0"/>
        <v>250</v>
      </c>
      <c r="D9" s="109">
        <f t="shared" si="0"/>
        <v>237</v>
      </c>
      <c r="E9" s="109">
        <f t="shared" si="0"/>
        <v>181</v>
      </c>
      <c r="F9" s="109">
        <f t="shared" si="0"/>
        <v>170</v>
      </c>
      <c r="G9" s="109">
        <f t="shared" ref="G9:M9" si="1">+G10+G11+G12+G13</f>
        <v>184</v>
      </c>
      <c r="H9" s="109">
        <f t="shared" si="1"/>
        <v>166</v>
      </c>
      <c r="I9" s="109">
        <f t="shared" si="1"/>
        <v>205</v>
      </c>
      <c r="J9" s="109">
        <f t="shared" si="1"/>
        <v>222</v>
      </c>
      <c r="K9" s="109">
        <f t="shared" si="1"/>
        <v>176</v>
      </c>
      <c r="L9" s="109">
        <f t="shared" si="1"/>
        <v>228</v>
      </c>
      <c r="M9" s="109">
        <f t="shared" si="1"/>
        <v>225</v>
      </c>
    </row>
    <row r="10" spans="1:15" ht="15" customHeight="1" x14ac:dyDescent="0.25">
      <c r="A10" s="138" t="s">
        <v>20</v>
      </c>
      <c r="B10" s="66">
        <v>42</v>
      </c>
      <c r="C10" s="66">
        <v>34</v>
      </c>
      <c r="D10" s="66">
        <v>36</v>
      </c>
      <c r="E10" s="66">
        <v>42</v>
      </c>
      <c r="F10" s="66">
        <v>37</v>
      </c>
      <c r="G10" s="66">
        <v>32</v>
      </c>
      <c r="H10" s="66">
        <v>36</v>
      </c>
      <c r="I10" s="66">
        <v>29</v>
      </c>
      <c r="J10" s="66">
        <v>31</v>
      </c>
      <c r="K10" s="66">
        <v>36</v>
      </c>
      <c r="L10" s="66">
        <v>45</v>
      </c>
      <c r="M10" s="66">
        <v>41</v>
      </c>
    </row>
    <row r="11" spans="1:15" ht="15" customHeight="1" x14ac:dyDescent="0.25">
      <c r="A11" s="138" t="s">
        <v>21</v>
      </c>
      <c r="B11" s="66">
        <v>41</v>
      </c>
      <c r="C11" s="66">
        <v>48</v>
      </c>
      <c r="D11" s="66">
        <v>31</v>
      </c>
      <c r="E11" s="66">
        <v>47</v>
      </c>
      <c r="F11" s="66">
        <v>23</v>
      </c>
      <c r="G11" s="66">
        <v>33</v>
      </c>
      <c r="H11" s="66">
        <v>36</v>
      </c>
      <c r="I11" s="66">
        <v>47</v>
      </c>
      <c r="J11" s="66">
        <v>45</v>
      </c>
      <c r="K11" s="66">
        <v>26</v>
      </c>
      <c r="L11" s="66">
        <v>48</v>
      </c>
      <c r="M11" s="66">
        <v>60</v>
      </c>
    </row>
    <row r="12" spans="1:15" ht="15" customHeight="1" x14ac:dyDescent="0.25">
      <c r="A12" s="138" t="s">
        <v>22</v>
      </c>
      <c r="B12" s="66">
        <v>88</v>
      </c>
      <c r="C12" s="66">
        <v>50</v>
      </c>
      <c r="D12" s="66">
        <v>70</v>
      </c>
      <c r="E12" s="66">
        <v>38</v>
      </c>
      <c r="F12" s="66">
        <v>43</v>
      </c>
      <c r="G12" s="66">
        <v>42</v>
      </c>
      <c r="H12" s="66">
        <v>36</v>
      </c>
      <c r="I12" s="66">
        <v>55</v>
      </c>
      <c r="J12" s="66">
        <v>57</v>
      </c>
      <c r="K12" s="66">
        <v>51</v>
      </c>
      <c r="L12" s="66">
        <v>54</v>
      </c>
      <c r="M12" s="66">
        <v>47</v>
      </c>
    </row>
    <row r="13" spans="1:15" ht="15" customHeight="1" x14ac:dyDescent="0.25">
      <c r="A13" s="138" t="s">
        <v>23</v>
      </c>
      <c r="B13" s="66">
        <v>158</v>
      </c>
      <c r="C13" s="66">
        <v>118</v>
      </c>
      <c r="D13" s="66">
        <v>100</v>
      </c>
      <c r="E13" s="66">
        <v>54</v>
      </c>
      <c r="F13" s="66">
        <v>67</v>
      </c>
      <c r="G13" s="66">
        <v>77</v>
      </c>
      <c r="H13" s="66">
        <v>58</v>
      </c>
      <c r="I13" s="66">
        <v>74</v>
      </c>
      <c r="J13" s="66">
        <v>89</v>
      </c>
      <c r="K13" s="66">
        <v>63</v>
      </c>
      <c r="L13" s="66">
        <v>81</v>
      </c>
      <c r="M13" s="66">
        <v>77</v>
      </c>
    </row>
    <row r="14" spans="1:15" ht="15" customHeight="1" x14ac:dyDescent="0.25">
      <c r="A14" s="4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</row>
    <row r="15" spans="1:15" ht="15" customHeight="1" x14ac:dyDescent="0.25">
      <c r="A15" s="139" t="s">
        <v>15</v>
      </c>
      <c r="B15" s="141">
        <f t="shared" ref="B15:F15" si="2">+B16+B17+B18+B19</f>
        <v>27</v>
      </c>
      <c r="C15" s="141">
        <f t="shared" si="2"/>
        <v>47</v>
      </c>
      <c r="D15" s="141">
        <f t="shared" si="2"/>
        <v>39</v>
      </c>
      <c r="E15" s="141">
        <f t="shared" si="2"/>
        <v>41</v>
      </c>
      <c r="F15" s="141">
        <f t="shared" si="2"/>
        <v>17</v>
      </c>
      <c r="G15" s="141">
        <f t="shared" ref="G15:M15" si="3">+G16+G17+G18+G19</f>
        <v>15</v>
      </c>
      <c r="H15" s="141">
        <f t="shared" si="3"/>
        <v>19</v>
      </c>
      <c r="I15" s="141">
        <f t="shared" si="3"/>
        <v>6</v>
      </c>
      <c r="J15" s="141">
        <f t="shared" si="3"/>
        <v>10</v>
      </c>
      <c r="K15" s="141">
        <f t="shared" si="3"/>
        <v>26</v>
      </c>
      <c r="L15" s="141">
        <f t="shared" si="3"/>
        <v>34</v>
      </c>
      <c r="M15" s="141">
        <f t="shared" si="3"/>
        <v>67</v>
      </c>
    </row>
    <row r="16" spans="1:15" ht="15" customHeight="1" x14ac:dyDescent="0.25">
      <c r="A16" s="138" t="s">
        <v>20</v>
      </c>
      <c r="B16" s="66">
        <v>5</v>
      </c>
      <c r="C16" s="66">
        <v>10</v>
      </c>
      <c r="D16" s="66">
        <v>13</v>
      </c>
      <c r="E16" s="66">
        <v>7</v>
      </c>
      <c r="F16" s="66">
        <v>0</v>
      </c>
      <c r="G16" s="66">
        <v>0</v>
      </c>
      <c r="H16" s="66">
        <v>0</v>
      </c>
      <c r="I16" s="66">
        <v>0</v>
      </c>
      <c r="J16" s="66">
        <v>6</v>
      </c>
      <c r="K16" s="66">
        <v>0</v>
      </c>
      <c r="L16" s="66">
        <v>0</v>
      </c>
      <c r="M16" s="66">
        <v>23</v>
      </c>
    </row>
    <row r="17" spans="1:15" ht="15" customHeight="1" x14ac:dyDescent="0.25">
      <c r="A17" s="138" t="s">
        <v>21</v>
      </c>
      <c r="B17" s="66">
        <v>8</v>
      </c>
      <c r="C17" s="66">
        <v>11</v>
      </c>
      <c r="D17" s="66">
        <v>13</v>
      </c>
      <c r="E17" s="66">
        <v>5</v>
      </c>
      <c r="F17" s="66">
        <v>7</v>
      </c>
      <c r="G17" s="66">
        <v>8</v>
      </c>
      <c r="H17" s="66">
        <v>7</v>
      </c>
      <c r="I17" s="66">
        <v>3</v>
      </c>
      <c r="J17" s="66"/>
      <c r="K17" s="66">
        <v>8</v>
      </c>
      <c r="L17" s="66">
        <v>14</v>
      </c>
      <c r="M17" s="66">
        <v>18</v>
      </c>
    </row>
    <row r="18" spans="1:15" ht="15" customHeight="1" x14ac:dyDescent="0.25">
      <c r="A18" s="138" t="s">
        <v>22</v>
      </c>
      <c r="B18" s="66">
        <v>9</v>
      </c>
      <c r="C18" s="66">
        <v>18</v>
      </c>
      <c r="D18" s="66">
        <v>11</v>
      </c>
      <c r="E18" s="66">
        <v>19</v>
      </c>
      <c r="F18" s="66">
        <v>10</v>
      </c>
      <c r="G18" s="66">
        <v>7</v>
      </c>
      <c r="H18" s="66">
        <v>10</v>
      </c>
      <c r="I18" s="66">
        <v>0</v>
      </c>
      <c r="J18" s="66">
        <v>0</v>
      </c>
      <c r="K18" s="66">
        <v>15</v>
      </c>
      <c r="L18" s="66">
        <v>11</v>
      </c>
      <c r="M18" s="66">
        <v>21</v>
      </c>
    </row>
    <row r="19" spans="1:15" ht="15" customHeight="1" x14ac:dyDescent="0.25">
      <c r="A19" s="138" t="s">
        <v>23</v>
      </c>
      <c r="B19" s="66">
        <v>5</v>
      </c>
      <c r="C19" s="66">
        <v>8</v>
      </c>
      <c r="D19" s="66">
        <v>2</v>
      </c>
      <c r="E19" s="66">
        <v>10</v>
      </c>
      <c r="F19" s="66">
        <v>0</v>
      </c>
      <c r="G19" s="66">
        <v>0</v>
      </c>
      <c r="H19" s="66">
        <v>2</v>
      </c>
      <c r="I19" s="66">
        <v>3</v>
      </c>
      <c r="J19" s="66">
        <v>4</v>
      </c>
      <c r="K19" s="66">
        <v>3</v>
      </c>
      <c r="L19" s="66">
        <v>9</v>
      </c>
      <c r="M19" s="66">
        <v>5</v>
      </c>
    </row>
    <row r="20" spans="1:15" ht="15" customHeight="1" x14ac:dyDescent="0.25">
      <c r="A20" s="40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1:15" ht="15" customHeight="1" x14ac:dyDescent="0.25">
      <c r="A21" s="44" t="s">
        <v>16</v>
      </c>
      <c r="B21" s="141">
        <f t="shared" ref="B21:F21" si="4">+B22+B23+B24+B25</f>
        <v>1</v>
      </c>
      <c r="C21" s="141">
        <f t="shared" si="4"/>
        <v>5</v>
      </c>
      <c r="D21" s="141">
        <f t="shared" si="4"/>
        <v>3</v>
      </c>
      <c r="E21" s="141">
        <f t="shared" si="4"/>
        <v>2</v>
      </c>
      <c r="F21" s="141">
        <f t="shared" si="4"/>
        <v>1</v>
      </c>
      <c r="G21" s="141">
        <f t="shared" ref="G21:M21" si="5">+G22+G23+G24+G25</f>
        <v>2</v>
      </c>
      <c r="H21" s="141">
        <f t="shared" si="5"/>
        <v>0</v>
      </c>
      <c r="I21" s="141">
        <f t="shared" si="5"/>
        <v>0</v>
      </c>
      <c r="J21" s="141">
        <f t="shared" si="5"/>
        <v>0</v>
      </c>
      <c r="K21" s="141">
        <f t="shared" si="5"/>
        <v>0</v>
      </c>
      <c r="L21" s="141">
        <f t="shared" si="5"/>
        <v>0</v>
      </c>
      <c r="M21" s="141">
        <f t="shared" si="5"/>
        <v>0</v>
      </c>
    </row>
    <row r="22" spans="1:15" ht="15" customHeight="1" x14ac:dyDescent="0.25">
      <c r="A22" s="138" t="s">
        <v>20</v>
      </c>
      <c r="B22" s="66">
        <v>0</v>
      </c>
      <c r="C22" s="66">
        <v>4</v>
      </c>
      <c r="D22" s="66">
        <v>2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</row>
    <row r="23" spans="1:15" ht="15" customHeight="1" x14ac:dyDescent="0.25">
      <c r="A23" s="138" t="s">
        <v>21</v>
      </c>
      <c r="B23" s="66">
        <v>1</v>
      </c>
      <c r="C23" s="66">
        <v>0</v>
      </c>
      <c r="D23" s="66">
        <v>1</v>
      </c>
      <c r="E23" s="66">
        <v>1</v>
      </c>
      <c r="F23" s="66">
        <v>1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</row>
    <row r="24" spans="1:15" ht="15" customHeight="1" x14ac:dyDescent="0.25">
      <c r="A24" s="138" t="s">
        <v>22</v>
      </c>
      <c r="B24" s="66">
        <v>0</v>
      </c>
      <c r="C24" s="66">
        <v>1</v>
      </c>
      <c r="D24" s="66">
        <v>0</v>
      </c>
      <c r="E24" s="66">
        <v>1</v>
      </c>
      <c r="F24" s="66">
        <v>0</v>
      </c>
      <c r="G24" s="66">
        <v>1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</row>
    <row r="25" spans="1:15" ht="15" customHeight="1" thickBot="1" x14ac:dyDescent="0.3">
      <c r="A25" s="140" t="s">
        <v>23</v>
      </c>
      <c r="B25" s="75">
        <v>0</v>
      </c>
      <c r="C25" s="75">
        <v>0</v>
      </c>
      <c r="D25" s="75">
        <v>0</v>
      </c>
      <c r="E25" s="75">
        <v>0</v>
      </c>
      <c r="F25" s="75">
        <v>0</v>
      </c>
      <c r="G25" s="75">
        <v>1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</row>
    <row r="26" spans="1:15" ht="15" customHeight="1" x14ac:dyDescent="0.25">
      <c r="A26" s="249" t="s">
        <v>400</v>
      </c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</row>
    <row r="27" spans="1:15" ht="15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5" ht="15" customHeight="1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N28" s="128"/>
      <c r="O28" s="128"/>
    </row>
    <row r="29" spans="1:15" ht="15" customHeight="1" x14ac:dyDescent="0.25">
      <c r="A29" s="85"/>
    </row>
  </sheetData>
  <mergeCells count="7">
    <mergeCell ref="N3:O4"/>
    <mergeCell ref="A1:M1"/>
    <mergeCell ref="A2:M2"/>
    <mergeCell ref="A3:M3"/>
    <mergeCell ref="A26:M26"/>
    <mergeCell ref="A4:M4"/>
    <mergeCell ref="A5:M5"/>
  </mergeCells>
  <hyperlinks>
    <hyperlink ref="N3" r:id="rId1" location="INDICE!A1"/>
    <hyperlink ref="N3:O4" location="INDICE!A1" display="INDICE"/>
  </hyperlinks>
  <printOptions horizontalCentered="1"/>
  <pageMargins left="0.59055118110236227" right="0.59055118110236227" top="0.59055118110236227" bottom="0.59055118110236227" header="0" footer="0"/>
  <pageSetup fitToHeight="2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E15" sqref="AE15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hidden="1" customWidth="1"/>
    <col min="6" max="8" width="7.7109375" style="48" hidden="1" customWidth="1"/>
    <col min="9" max="9" width="1.42578125" style="48" hidden="1" customWidth="1"/>
    <col min="10" max="12" width="7.7109375" style="48" hidden="1" customWidth="1"/>
    <col min="13" max="13" width="1.85546875" style="48" hidden="1" customWidth="1"/>
    <col min="14" max="16" width="7.7109375" style="48" hidden="1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244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248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15253</v>
      </c>
      <c r="C9" s="120">
        <f>+G9+K9+O9+S9+W9+AA9</f>
        <v>4942</v>
      </c>
      <c r="D9" s="120">
        <f>+H9+L9+P9+T9+X9+AB9</f>
        <v>10311</v>
      </c>
      <c r="E9" s="120"/>
      <c r="F9" s="120">
        <f>SUM(F11:F37)</f>
        <v>0</v>
      </c>
      <c r="G9" s="120">
        <f>SUM(G11:G37)</f>
        <v>0</v>
      </c>
      <c r="H9" s="120">
        <f>SUM(H11:H37)</f>
        <v>0</v>
      </c>
      <c r="I9" s="120"/>
      <c r="J9" s="120">
        <f>SUM(J11:J37)</f>
        <v>0</v>
      </c>
      <c r="K9" s="120">
        <f>SUM(K11:K37)</f>
        <v>0</v>
      </c>
      <c r="L9" s="120">
        <f>SUM(L11:L37)</f>
        <v>0</v>
      </c>
      <c r="M9" s="120"/>
      <c r="N9" s="120">
        <f>SUM(N11:N37)</f>
        <v>0</v>
      </c>
      <c r="O9" s="120">
        <f>SUM(O11:O37)</f>
        <v>0</v>
      </c>
      <c r="P9" s="120">
        <f>SUM(P11:P37)</f>
        <v>0</v>
      </c>
      <c r="Q9" s="120"/>
      <c r="R9" s="120">
        <f>SUM(R11:R37)</f>
        <v>6673</v>
      </c>
      <c r="S9" s="120">
        <f>SUM(S11:S37)</f>
        <v>2178</v>
      </c>
      <c r="T9" s="120">
        <f>SUM(T11:T37)</f>
        <v>4495</v>
      </c>
      <c r="U9" s="120"/>
      <c r="V9" s="120">
        <f>SUM(V11:V37)</f>
        <v>4614</v>
      </c>
      <c r="W9" s="120">
        <f>SUM(W11:W37)</f>
        <v>1484</v>
      </c>
      <c r="X9" s="120">
        <f>SUM(X11:X37)</f>
        <v>3130</v>
      </c>
      <c r="Y9" s="120"/>
      <c r="Z9" s="110">
        <f>SUM(Z11:Z37)</f>
        <v>3966</v>
      </c>
      <c r="AA9" s="110">
        <f>SUM(AA11:AA37)</f>
        <v>1280</v>
      </c>
      <c r="AB9" s="110">
        <f>SUM(AB11:AB37)</f>
        <v>2686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37">
        <v>381</v>
      </c>
      <c r="C11" s="37">
        <v>140</v>
      </c>
      <c r="D11" s="37">
        <v>241</v>
      </c>
      <c r="E11" s="37"/>
      <c r="F11" s="37">
        <v>0</v>
      </c>
      <c r="G11" s="37">
        <v>0</v>
      </c>
      <c r="H11" s="37">
        <v>0</v>
      </c>
      <c r="I11" s="37"/>
      <c r="J11" s="37">
        <v>0</v>
      </c>
      <c r="K11" s="37">
        <v>0</v>
      </c>
      <c r="L11" s="37">
        <v>0</v>
      </c>
      <c r="M11" s="37"/>
      <c r="N11" s="37">
        <v>0</v>
      </c>
      <c r="O11" s="37">
        <v>0</v>
      </c>
      <c r="P11" s="37">
        <v>0</v>
      </c>
      <c r="Q11" s="37"/>
      <c r="R11" s="37">
        <v>176</v>
      </c>
      <c r="S11" s="37">
        <v>68</v>
      </c>
      <c r="T11" s="37">
        <v>108</v>
      </c>
      <c r="U11" s="37"/>
      <c r="V11" s="37">
        <v>110</v>
      </c>
      <c r="W11" s="37">
        <v>33</v>
      </c>
      <c r="X11" s="37">
        <v>77</v>
      </c>
      <c r="Y11" s="37"/>
      <c r="Z11" s="37">
        <v>95</v>
      </c>
      <c r="AA11" s="37">
        <v>39</v>
      </c>
      <c r="AB11" s="37">
        <v>56</v>
      </c>
    </row>
    <row r="12" spans="1:32" ht="15.95" customHeight="1" x14ac:dyDescent="0.25">
      <c r="A12" s="53" t="s">
        <v>48</v>
      </c>
      <c r="B12" s="37">
        <v>579</v>
      </c>
      <c r="C12" s="37">
        <v>149</v>
      </c>
      <c r="D12" s="37">
        <v>430</v>
      </c>
      <c r="E12" s="37"/>
      <c r="F12" s="37">
        <v>0</v>
      </c>
      <c r="G12" s="37">
        <v>0</v>
      </c>
      <c r="H12" s="37">
        <v>0</v>
      </c>
      <c r="I12" s="37"/>
      <c r="J12" s="37">
        <v>0</v>
      </c>
      <c r="K12" s="37">
        <v>0</v>
      </c>
      <c r="L12" s="37">
        <v>0</v>
      </c>
      <c r="M12" s="37"/>
      <c r="N12" s="37">
        <v>0</v>
      </c>
      <c r="O12" s="37">
        <v>0</v>
      </c>
      <c r="P12" s="37">
        <v>0</v>
      </c>
      <c r="Q12" s="37"/>
      <c r="R12" s="37">
        <v>268</v>
      </c>
      <c r="S12" s="37">
        <v>63</v>
      </c>
      <c r="T12" s="37">
        <v>205</v>
      </c>
      <c r="U12" s="37"/>
      <c r="V12" s="37">
        <v>176</v>
      </c>
      <c r="W12" s="37">
        <v>50</v>
      </c>
      <c r="X12" s="37">
        <v>126</v>
      </c>
      <c r="Y12" s="37"/>
      <c r="Z12" s="37">
        <v>135</v>
      </c>
      <c r="AA12" s="37">
        <v>36</v>
      </c>
      <c r="AB12" s="37">
        <v>99</v>
      </c>
    </row>
    <row r="13" spans="1:32" ht="15.95" customHeight="1" x14ac:dyDescent="0.25">
      <c r="A13" s="53" t="s">
        <v>49</v>
      </c>
      <c r="B13" s="37">
        <v>326</v>
      </c>
      <c r="C13" s="37">
        <v>106</v>
      </c>
      <c r="D13" s="37">
        <v>220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142</v>
      </c>
      <c r="S13" s="37">
        <v>38</v>
      </c>
      <c r="T13" s="37">
        <v>104</v>
      </c>
      <c r="U13" s="37"/>
      <c r="V13" s="37">
        <v>107</v>
      </c>
      <c r="W13" s="37">
        <v>44</v>
      </c>
      <c r="X13" s="37">
        <v>63</v>
      </c>
      <c r="Y13" s="37"/>
      <c r="Z13" s="37">
        <v>77</v>
      </c>
      <c r="AA13" s="37">
        <v>24</v>
      </c>
      <c r="AB13" s="37">
        <v>53</v>
      </c>
    </row>
    <row r="14" spans="1:32" ht="15.95" customHeight="1" x14ac:dyDescent="0.25">
      <c r="A14" s="53" t="s">
        <v>50</v>
      </c>
      <c r="B14" s="121">
        <v>1149</v>
      </c>
      <c r="C14" s="37">
        <v>416</v>
      </c>
      <c r="D14" s="37">
        <v>733</v>
      </c>
      <c r="E14" s="37"/>
      <c r="F14" s="37">
        <v>0</v>
      </c>
      <c r="G14" s="37">
        <v>0</v>
      </c>
      <c r="H14" s="37">
        <v>0</v>
      </c>
      <c r="I14" s="37"/>
      <c r="J14" s="37">
        <v>0</v>
      </c>
      <c r="K14" s="37">
        <v>0</v>
      </c>
      <c r="L14" s="37">
        <v>0</v>
      </c>
      <c r="M14" s="37"/>
      <c r="N14" s="37">
        <v>0</v>
      </c>
      <c r="O14" s="37">
        <v>0</v>
      </c>
      <c r="P14" s="37">
        <v>0</v>
      </c>
      <c r="Q14" s="37"/>
      <c r="R14" s="37">
        <v>457</v>
      </c>
      <c r="S14" s="37">
        <v>166</v>
      </c>
      <c r="T14" s="37">
        <v>291</v>
      </c>
      <c r="U14" s="37"/>
      <c r="V14" s="37">
        <v>364</v>
      </c>
      <c r="W14" s="37">
        <v>131</v>
      </c>
      <c r="X14" s="37">
        <v>233</v>
      </c>
      <c r="Y14" s="121"/>
      <c r="Z14" s="37">
        <v>328</v>
      </c>
      <c r="AA14" s="37">
        <v>119</v>
      </c>
      <c r="AB14" s="37">
        <v>209</v>
      </c>
    </row>
    <row r="15" spans="1:32" ht="15.95" customHeight="1" x14ac:dyDescent="0.25">
      <c r="A15" s="53" t="s">
        <v>51</v>
      </c>
      <c r="B15" s="37">
        <v>233</v>
      </c>
      <c r="C15" s="37">
        <v>70</v>
      </c>
      <c r="D15" s="37">
        <v>163</v>
      </c>
      <c r="E15" s="37"/>
      <c r="F15" s="37">
        <v>0</v>
      </c>
      <c r="G15" s="37">
        <v>0</v>
      </c>
      <c r="H15" s="37">
        <v>0</v>
      </c>
      <c r="I15" s="37"/>
      <c r="J15" s="37">
        <v>0</v>
      </c>
      <c r="K15" s="37">
        <v>0</v>
      </c>
      <c r="L15" s="37">
        <v>0</v>
      </c>
      <c r="M15" s="37"/>
      <c r="N15" s="37">
        <v>0</v>
      </c>
      <c r="O15" s="37">
        <v>0</v>
      </c>
      <c r="P15" s="37">
        <v>0</v>
      </c>
      <c r="Q15" s="37"/>
      <c r="R15" s="37">
        <v>85</v>
      </c>
      <c r="S15" s="37">
        <v>29</v>
      </c>
      <c r="T15" s="37">
        <v>56</v>
      </c>
      <c r="U15" s="37"/>
      <c r="V15" s="37">
        <v>79</v>
      </c>
      <c r="W15" s="37">
        <v>24</v>
      </c>
      <c r="X15" s="37">
        <v>55</v>
      </c>
      <c r="Y15" s="37"/>
      <c r="Z15" s="37">
        <v>69</v>
      </c>
      <c r="AA15" s="37">
        <v>17</v>
      </c>
      <c r="AB15" s="37">
        <v>52</v>
      </c>
      <c r="AC15" s="71"/>
    </row>
    <row r="16" spans="1:32" ht="15.95" customHeight="1" x14ac:dyDescent="0.25">
      <c r="A16" s="53" t="s">
        <v>52</v>
      </c>
      <c r="B16" s="37">
        <v>821</v>
      </c>
      <c r="C16" s="37">
        <v>257</v>
      </c>
      <c r="D16" s="37">
        <v>564</v>
      </c>
      <c r="E16" s="121"/>
      <c r="F16" s="37">
        <v>0</v>
      </c>
      <c r="G16" s="37">
        <v>0</v>
      </c>
      <c r="H16" s="37">
        <v>0</v>
      </c>
      <c r="I16" s="37"/>
      <c r="J16" s="37">
        <v>0</v>
      </c>
      <c r="K16" s="37">
        <v>0</v>
      </c>
      <c r="L16" s="37">
        <v>0</v>
      </c>
      <c r="M16" s="37"/>
      <c r="N16" s="37">
        <v>0</v>
      </c>
      <c r="O16" s="37">
        <v>0</v>
      </c>
      <c r="P16" s="37">
        <v>0</v>
      </c>
      <c r="Q16" s="37"/>
      <c r="R16" s="37">
        <v>343</v>
      </c>
      <c r="S16" s="37">
        <v>115</v>
      </c>
      <c r="T16" s="37">
        <v>228</v>
      </c>
      <c r="U16" s="37"/>
      <c r="V16" s="37">
        <v>201</v>
      </c>
      <c r="W16" s="37">
        <v>50</v>
      </c>
      <c r="X16" s="37">
        <v>151</v>
      </c>
      <c r="Y16" s="37"/>
      <c r="Z16" s="37">
        <v>277</v>
      </c>
      <c r="AA16" s="37">
        <v>92</v>
      </c>
      <c r="AB16" s="37">
        <v>185</v>
      </c>
      <c r="AC16" s="71"/>
    </row>
    <row r="17" spans="1:28" ht="15.95" customHeight="1" x14ac:dyDescent="0.25">
      <c r="A17" s="53" t="s">
        <v>53</v>
      </c>
      <c r="B17" s="37">
        <v>262</v>
      </c>
      <c r="C17" s="37">
        <v>89</v>
      </c>
      <c r="D17" s="37">
        <v>173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102</v>
      </c>
      <c r="S17" s="37">
        <v>41</v>
      </c>
      <c r="T17" s="37">
        <v>61</v>
      </c>
      <c r="U17" s="37"/>
      <c r="V17" s="37">
        <v>89</v>
      </c>
      <c r="W17" s="37">
        <v>30</v>
      </c>
      <c r="X17" s="37">
        <v>59</v>
      </c>
      <c r="Y17" s="37"/>
      <c r="Z17" s="37">
        <v>71</v>
      </c>
      <c r="AA17" s="37">
        <v>18</v>
      </c>
      <c r="AB17" s="37">
        <v>53</v>
      </c>
    </row>
    <row r="18" spans="1:28" ht="15.95" customHeight="1" x14ac:dyDescent="0.25">
      <c r="A18" s="53" t="s">
        <v>54</v>
      </c>
      <c r="B18" s="121">
        <v>1250</v>
      </c>
      <c r="C18" s="37">
        <v>536</v>
      </c>
      <c r="D18" s="37">
        <v>714</v>
      </c>
      <c r="E18" s="121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535</v>
      </c>
      <c r="S18" s="37">
        <v>235</v>
      </c>
      <c r="T18" s="37">
        <v>300</v>
      </c>
      <c r="U18" s="37"/>
      <c r="V18" s="37">
        <v>371</v>
      </c>
      <c r="W18" s="37">
        <v>163</v>
      </c>
      <c r="X18" s="37">
        <v>208</v>
      </c>
      <c r="Y18" s="121"/>
      <c r="Z18" s="37">
        <v>344</v>
      </c>
      <c r="AA18" s="37">
        <v>138</v>
      </c>
      <c r="AB18" s="37">
        <v>206</v>
      </c>
    </row>
    <row r="19" spans="1:28" ht="15.95" customHeight="1" x14ac:dyDescent="0.25">
      <c r="A19" s="53" t="s">
        <v>55</v>
      </c>
      <c r="B19" s="37">
        <v>425</v>
      </c>
      <c r="C19" s="37">
        <v>150</v>
      </c>
      <c r="D19" s="37">
        <v>275</v>
      </c>
      <c r="E19" s="121"/>
      <c r="F19" s="37">
        <v>0</v>
      </c>
      <c r="G19" s="37">
        <v>0</v>
      </c>
      <c r="H19" s="37">
        <v>0</v>
      </c>
      <c r="I19" s="37"/>
      <c r="J19" s="37">
        <v>0</v>
      </c>
      <c r="K19" s="37">
        <v>0</v>
      </c>
      <c r="L19" s="37">
        <v>0</v>
      </c>
      <c r="M19" s="37"/>
      <c r="N19" s="37">
        <v>0</v>
      </c>
      <c r="O19" s="37">
        <v>0</v>
      </c>
      <c r="P19" s="37">
        <v>0</v>
      </c>
      <c r="Q19" s="37"/>
      <c r="R19" s="37">
        <v>169</v>
      </c>
      <c r="S19" s="37">
        <v>53</v>
      </c>
      <c r="T19" s="37">
        <v>116</v>
      </c>
      <c r="U19" s="37"/>
      <c r="V19" s="37">
        <v>130</v>
      </c>
      <c r="W19" s="37">
        <v>50</v>
      </c>
      <c r="X19" s="37">
        <v>80</v>
      </c>
      <c r="Y19" s="121"/>
      <c r="Z19" s="37">
        <v>126</v>
      </c>
      <c r="AA19" s="37">
        <v>47</v>
      </c>
      <c r="AB19" s="37">
        <v>79</v>
      </c>
    </row>
    <row r="20" spans="1:28" ht="15.95" customHeight="1" x14ac:dyDescent="0.25">
      <c r="A20" s="53" t="s">
        <v>56</v>
      </c>
      <c r="B20" s="37">
        <v>822</v>
      </c>
      <c r="C20" s="37">
        <v>171</v>
      </c>
      <c r="D20" s="37">
        <v>651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379</v>
      </c>
      <c r="S20" s="37">
        <v>75</v>
      </c>
      <c r="T20" s="37">
        <v>304</v>
      </c>
      <c r="U20" s="37"/>
      <c r="V20" s="37">
        <v>222</v>
      </c>
      <c r="W20" s="37">
        <v>51</v>
      </c>
      <c r="X20" s="37">
        <v>171</v>
      </c>
      <c r="Y20" s="37"/>
      <c r="Z20" s="37">
        <v>221</v>
      </c>
      <c r="AA20" s="37">
        <v>45</v>
      </c>
      <c r="AB20" s="37">
        <v>176</v>
      </c>
    </row>
    <row r="21" spans="1:28" ht="15.95" customHeight="1" x14ac:dyDescent="0.25">
      <c r="A21" s="53" t="s">
        <v>57</v>
      </c>
      <c r="B21" s="37">
        <v>254</v>
      </c>
      <c r="C21" s="37">
        <v>65</v>
      </c>
      <c r="D21" s="37">
        <v>189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117</v>
      </c>
      <c r="S21" s="37">
        <v>28</v>
      </c>
      <c r="T21" s="37">
        <v>89</v>
      </c>
      <c r="U21" s="37"/>
      <c r="V21" s="37">
        <v>95</v>
      </c>
      <c r="W21" s="37">
        <v>25</v>
      </c>
      <c r="X21" s="37">
        <v>70</v>
      </c>
      <c r="Y21" s="37"/>
      <c r="Z21" s="37">
        <v>42</v>
      </c>
      <c r="AA21" s="37">
        <v>12</v>
      </c>
      <c r="AB21" s="37">
        <v>30</v>
      </c>
    </row>
    <row r="22" spans="1:28" ht="15.95" customHeight="1" x14ac:dyDescent="0.25">
      <c r="A22" s="56" t="s">
        <v>58</v>
      </c>
      <c r="B22" s="121">
        <v>1142</v>
      </c>
      <c r="C22" s="37">
        <v>465</v>
      </c>
      <c r="D22" s="37">
        <v>677</v>
      </c>
      <c r="E22" s="121"/>
      <c r="F22" s="37">
        <v>0</v>
      </c>
      <c r="G22" s="37">
        <v>0</v>
      </c>
      <c r="H22" s="37">
        <v>0</v>
      </c>
      <c r="I22" s="37"/>
      <c r="J22" s="37">
        <v>0</v>
      </c>
      <c r="K22" s="37">
        <v>0</v>
      </c>
      <c r="L22" s="37">
        <v>0</v>
      </c>
      <c r="M22" s="37"/>
      <c r="N22" s="37">
        <v>0</v>
      </c>
      <c r="O22" s="37">
        <v>0</v>
      </c>
      <c r="P22" s="37">
        <v>0</v>
      </c>
      <c r="Q22" s="37"/>
      <c r="R22" s="37">
        <v>444</v>
      </c>
      <c r="S22" s="37">
        <v>198</v>
      </c>
      <c r="T22" s="37">
        <v>246</v>
      </c>
      <c r="U22" s="37"/>
      <c r="V22" s="37">
        <v>332</v>
      </c>
      <c r="W22" s="37">
        <v>131</v>
      </c>
      <c r="X22" s="37">
        <v>201</v>
      </c>
      <c r="Y22" s="121"/>
      <c r="Z22" s="37">
        <v>366</v>
      </c>
      <c r="AA22" s="37">
        <v>136</v>
      </c>
      <c r="AB22" s="37">
        <v>230</v>
      </c>
    </row>
    <row r="23" spans="1:28" ht="15.95" customHeight="1" x14ac:dyDescent="0.25">
      <c r="A23" s="53" t="s">
        <v>59</v>
      </c>
      <c r="B23" s="37">
        <v>228</v>
      </c>
      <c r="C23" s="37">
        <v>52</v>
      </c>
      <c r="D23" s="37">
        <v>176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129</v>
      </c>
      <c r="S23" s="37">
        <v>26</v>
      </c>
      <c r="T23" s="37">
        <v>103</v>
      </c>
      <c r="U23" s="37"/>
      <c r="V23" s="37">
        <v>62</v>
      </c>
      <c r="W23" s="37">
        <v>13</v>
      </c>
      <c r="X23" s="37">
        <v>49</v>
      </c>
      <c r="Y23" s="121"/>
      <c r="Z23" s="37">
        <v>37</v>
      </c>
      <c r="AA23" s="37">
        <v>13</v>
      </c>
      <c r="AB23" s="37">
        <v>24</v>
      </c>
    </row>
    <row r="24" spans="1:28" ht="15.95" customHeight="1" x14ac:dyDescent="0.25">
      <c r="A24" s="53" t="s">
        <v>60</v>
      </c>
      <c r="B24" s="37">
        <v>470</v>
      </c>
      <c r="C24" s="37">
        <v>172</v>
      </c>
      <c r="D24" s="37">
        <v>298</v>
      </c>
      <c r="E24" s="121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230</v>
      </c>
      <c r="S24" s="37">
        <v>86</v>
      </c>
      <c r="T24" s="37">
        <v>144</v>
      </c>
      <c r="U24" s="37"/>
      <c r="V24" s="37">
        <v>124</v>
      </c>
      <c r="W24" s="37">
        <v>39</v>
      </c>
      <c r="X24" s="37">
        <v>85</v>
      </c>
      <c r="Y24" s="121"/>
      <c r="Z24" s="37">
        <v>116</v>
      </c>
      <c r="AA24" s="37">
        <v>47</v>
      </c>
      <c r="AB24" s="37">
        <v>69</v>
      </c>
    </row>
    <row r="25" spans="1:28" ht="15.95" customHeight="1" x14ac:dyDescent="0.25">
      <c r="A25" s="53" t="s">
        <v>61</v>
      </c>
      <c r="B25" s="37">
        <v>151</v>
      </c>
      <c r="C25" s="37">
        <v>39</v>
      </c>
      <c r="D25" s="37">
        <v>112</v>
      </c>
      <c r="E25" s="121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58</v>
      </c>
      <c r="S25" s="37">
        <v>18</v>
      </c>
      <c r="T25" s="37">
        <v>40</v>
      </c>
      <c r="U25" s="37"/>
      <c r="V25" s="37">
        <v>41</v>
      </c>
      <c r="W25" s="37">
        <v>9</v>
      </c>
      <c r="X25" s="37">
        <v>32</v>
      </c>
      <c r="Y25" s="121"/>
      <c r="Z25" s="37">
        <v>52</v>
      </c>
      <c r="AA25" s="37">
        <v>12</v>
      </c>
      <c r="AB25" s="37">
        <v>40</v>
      </c>
    </row>
    <row r="26" spans="1:28" ht="15.95" customHeight="1" x14ac:dyDescent="0.25">
      <c r="A26" s="53" t="s">
        <v>62</v>
      </c>
      <c r="B26" s="37">
        <v>371</v>
      </c>
      <c r="C26" s="37">
        <v>140</v>
      </c>
      <c r="D26" s="37">
        <v>231</v>
      </c>
      <c r="E26" s="121"/>
      <c r="F26" s="37">
        <v>0</v>
      </c>
      <c r="G26" s="37">
        <v>0</v>
      </c>
      <c r="H26" s="37">
        <v>0</v>
      </c>
      <c r="I26" s="37"/>
      <c r="J26" s="37">
        <v>0</v>
      </c>
      <c r="K26" s="37">
        <v>0</v>
      </c>
      <c r="L26" s="37">
        <v>0</v>
      </c>
      <c r="M26" s="37"/>
      <c r="N26" s="37">
        <v>0</v>
      </c>
      <c r="O26" s="37">
        <v>0</v>
      </c>
      <c r="P26" s="37">
        <v>0</v>
      </c>
      <c r="Q26" s="37"/>
      <c r="R26" s="37">
        <v>173</v>
      </c>
      <c r="S26" s="37">
        <v>78</v>
      </c>
      <c r="T26" s="37">
        <v>95</v>
      </c>
      <c r="U26" s="37"/>
      <c r="V26" s="37">
        <v>107</v>
      </c>
      <c r="W26" s="37">
        <v>36</v>
      </c>
      <c r="X26" s="37">
        <v>71</v>
      </c>
      <c r="Y26" s="121"/>
      <c r="Z26" s="37">
        <v>91</v>
      </c>
      <c r="AA26" s="37">
        <v>26</v>
      </c>
      <c r="AB26" s="37">
        <v>65</v>
      </c>
    </row>
    <row r="27" spans="1:28" ht="15.95" customHeight="1" x14ac:dyDescent="0.25">
      <c r="A27" s="53" t="s">
        <v>63</v>
      </c>
      <c r="B27" s="37">
        <v>952</v>
      </c>
      <c r="C27" s="37">
        <v>321</v>
      </c>
      <c r="D27" s="37">
        <v>631</v>
      </c>
      <c r="E27" s="37"/>
      <c r="F27" s="37">
        <v>0</v>
      </c>
      <c r="G27" s="37">
        <v>0</v>
      </c>
      <c r="H27" s="37">
        <v>0</v>
      </c>
      <c r="I27" s="37"/>
      <c r="J27" s="37">
        <v>0</v>
      </c>
      <c r="K27" s="37">
        <v>0</v>
      </c>
      <c r="L27" s="37">
        <v>0</v>
      </c>
      <c r="M27" s="37"/>
      <c r="N27" s="37">
        <v>0</v>
      </c>
      <c r="O27" s="37">
        <v>0</v>
      </c>
      <c r="P27" s="37">
        <v>0</v>
      </c>
      <c r="Q27" s="37"/>
      <c r="R27" s="37">
        <v>482</v>
      </c>
      <c r="S27" s="37">
        <v>151</v>
      </c>
      <c r="T27" s="37">
        <v>331</v>
      </c>
      <c r="U27" s="37"/>
      <c r="V27" s="37">
        <v>263</v>
      </c>
      <c r="W27" s="37">
        <v>97</v>
      </c>
      <c r="X27" s="37">
        <v>166</v>
      </c>
      <c r="Y27" s="37"/>
      <c r="Z27" s="37">
        <v>207</v>
      </c>
      <c r="AA27" s="37">
        <v>73</v>
      </c>
      <c r="AB27" s="37">
        <v>134</v>
      </c>
    </row>
    <row r="28" spans="1:28" ht="15.95" customHeight="1" x14ac:dyDescent="0.25">
      <c r="A28" s="53" t="s">
        <v>64</v>
      </c>
      <c r="B28" s="121">
        <v>1160</v>
      </c>
      <c r="C28" s="37">
        <v>384</v>
      </c>
      <c r="D28" s="37">
        <v>776</v>
      </c>
      <c r="E28" s="37"/>
      <c r="F28" s="37">
        <v>0</v>
      </c>
      <c r="G28" s="37">
        <v>0</v>
      </c>
      <c r="H28" s="37">
        <v>0</v>
      </c>
      <c r="I28" s="37"/>
      <c r="J28" s="37">
        <v>0</v>
      </c>
      <c r="K28" s="37">
        <v>0</v>
      </c>
      <c r="L28" s="37">
        <v>0</v>
      </c>
      <c r="M28" s="37"/>
      <c r="N28" s="37">
        <v>0</v>
      </c>
      <c r="O28" s="37">
        <v>0</v>
      </c>
      <c r="P28" s="37">
        <v>0</v>
      </c>
      <c r="Q28" s="37"/>
      <c r="R28" s="37">
        <v>550</v>
      </c>
      <c r="S28" s="37">
        <v>196</v>
      </c>
      <c r="T28" s="37">
        <v>354</v>
      </c>
      <c r="U28" s="37"/>
      <c r="V28" s="37">
        <v>359</v>
      </c>
      <c r="W28" s="37">
        <v>114</v>
      </c>
      <c r="X28" s="37">
        <v>245</v>
      </c>
      <c r="Y28" s="37"/>
      <c r="Z28" s="37">
        <v>251</v>
      </c>
      <c r="AA28" s="37">
        <v>74</v>
      </c>
      <c r="AB28" s="37">
        <v>177</v>
      </c>
    </row>
    <row r="29" spans="1:28" ht="15.95" customHeight="1" x14ac:dyDescent="0.25">
      <c r="A29" s="53" t="s">
        <v>65</v>
      </c>
      <c r="B29" s="37">
        <v>293</v>
      </c>
      <c r="C29" s="37">
        <v>113</v>
      </c>
      <c r="D29" s="37">
        <v>180</v>
      </c>
      <c r="E29" s="37"/>
      <c r="F29" s="37">
        <v>0</v>
      </c>
      <c r="G29" s="37">
        <v>0</v>
      </c>
      <c r="H29" s="37">
        <v>0</v>
      </c>
      <c r="I29" s="37"/>
      <c r="J29" s="37">
        <v>0</v>
      </c>
      <c r="K29" s="37">
        <v>0</v>
      </c>
      <c r="L29" s="37">
        <v>0</v>
      </c>
      <c r="M29" s="37"/>
      <c r="N29" s="37">
        <v>0</v>
      </c>
      <c r="O29" s="37">
        <v>0</v>
      </c>
      <c r="P29" s="37">
        <v>0</v>
      </c>
      <c r="Q29" s="37"/>
      <c r="R29" s="37">
        <v>108</v>
      </c>
      <c r="S29" s="37">
        <v>57</v>
      </c>
      <c r="T29" s="37">
        <v>51</v>
      </c>
      <c r="U29" s="37"/>
      <c r="V29" s="37">
        <v>113</v>
      </c>
      <c r="W29" s="37">
        <v>37</v>
      </c>
      <c r="X29" s="37">
        <v>76</v>
      </c>
      <c r="Y29" s="37"/>
      <c r="Z29" s="37">
        <v>72</v>
      </c>
      <c r="AA29" s="37">
        <v>19</v>
      </c>
      <c r="AB29" s="37">
        <v>53</v>
      </c>
    </row>
    <row r="30" spans="1:28" ht="15.95" customHeight="1" x14ac:dyDescent="0.25">
      <c r="A30" s="53" t="s">
        <v>66</v>
      </c>
      <c r="B30" s="37">
        <v>407</v>
      </c>
      <c r="C30" s="37">
        <v>145</v>
      </c>
      <c r="D30" s="37">
        <v>262</v>
      </c>
      <c r="E30" s="37"/>
      <c r="F30" s="37">
        <v>0</v>
      </c>
      <c r="G30" s="37">
        <v>0</v>
      </c>
      <c r="H30" s="37">
        <v>0</v>
      </c>
      <c r="I30" s="37"/>
      <c r="J30" s="37">
        <v>0</v>
      </c>
      <c r="K30" s="37">
        <v>0</v>
      </c>
      <c r="L30" s="37">
        <v>0</v>
      </c>
      <c r="M30" s="37"/>
      <c r="N30" s="37">
        <v>0</v>
      </c>
      <c r="O30" s="37">
        <v>0</v>
      </c>
      <c r="P30" s="37">
        <v>0</v>
      </c>
      <c r="Q30" s="37"/>
      <c r="R30" s="37">
        <v>176</v>
      </c>
      <c r="S30" s="37">
        <v>72</v>
      </c>
      <c r="T30" s="37">
        <v>104</v>
      </c>
      <c r="U30" s="37"/>
      <c r="V30" s="37">
        <v>118</v>
      </c>
      <c r="W30" s="37">
        <v>32</v>
      </c>
      <c r="X30" s="37">
        <v>86</v>
      </c>
      <c r="Y30" s="121"/>
      <c r="Z30" s="37">
        <v>113</v>
      </c>
      <c r="AA30" s="37">
        <v>41</v>
      </c>
      <c r="AB30" s="37">
        <v>72</v>
      </c>
    </row>
    <row r="31" spans="1:28" ht="15.95" customHeight="1" x14ac:dyDescent="0.25">
      <c r="A31" s="53" t="s">
        <v>67</v>
      </c>
      <c r="B31" s="37">
        <v>811</v>
      </c>
      <c r="C31" s="37">
        <v>239</v>
      </c>
      <c r="D31" s="37">
        <v>572</v>
      </c>
      <c r="E31" s="121"/>
      <c r="F31" s="37">
        <v>0</v>
      </c>
      <c r="G31" s="37">
        <v>0</v>
      </c>
      <c r="H31" s="37">
        <v>0</v>
      </c>
      <c r="I31" s="37"/>
      <c r="J31" s="37">
        <v>0</v>
      </c>
      <c r="K31" s="37">
        <v>0</v>
      </c>
      <c r="L31" s="37">
        <v>0</v>
      </c>
      <c r="M31" s="37"/>
      <c r="N31" s="37">
        <v>0</v>
      </c>
      <c r="O31" s="37">
        <v>0</v>
      </c>
      <c r="P31" s="37">
        <v>0</v>
      </c>
      <c r="Q31" s="37"/>
      <c r="R31" s="37">
        <v>325</v>
      </c>
      <c r="S31" s="37">
        <v>90</v>
      </c>
      <c r="T31" s="37">
        <v>235</v>
      </c>
      <c r="U31" s="37"/>
      <c r="V31" s="37">
        <v>270</v>
      </c>
      <c r="W31" s="37">
        <v>93</v>
      </c>
      <c r="X31" s="37">
        <v>177</v>
      </c>
      <c r="Y31" s="121"/>
      <c r="Z31" s="37">
        <v>216</v>
      </c>
      <c r="AA31" s="37">
        <v>56</v>
      </c>
      <c r="AB31" s="37">
        <v>160</v>
      </c>
    </row>
    <row r="32" spans="1:28" ht="15.95" customHeight="1" x14ac:dyDescent="0.25">
      <c r="A32" s="53" t="s">
        <v>68</v>
      </c>
      <c r="B32" s="37">
        <v>702</v>
      </c>
      <c r="C32" s="37">
        <v>217</v>
      </c>
      <c r="D32" s="37">
        <v>485</v>
      </c>
      <c r="E32" s="121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37">
        <v>372</v>
      </c>
      <c r="S32" s="37">
        <v>114</v>
      </c>
      <c r="T32" s="37">
        <v>258</v>
      </c>
      <c r="U32" s="37"/>
      <c r="V32" s="37">
        <v>194</v>
      </c>
      <c r="W32" s="37">
        <v>61</v>
      </c>
      <c r="X32" s="37">
        <v>133</v>
      </c>
      <c r="Y32" s="121"/>
      <c r="Z32" s="37">
        <v>136</v>
      </c>
      <c r="AA32" s="37">
        <v>42</v>
      </c>
      <c r="AB32" s="37">
        <v>94</v>
      </c>
    </row>
    <row r="33" spans="1:28" ht="15.95" customHeight="1" x14ac:dyDescent="0.25">
      <c r="A33" s="53" t="s">
        <v>479</v>
      </c>
      <c r="B33" s="37">
        <v>439</v>
      </c>
      <c r="C33" s="37">
        <v>131</v>
      </c>
      <c r="D33" s="37">
        <v>308</v>
      </c>
      <c r="E33" s="121"/>
      <c r="F33" s="37">
        <v>0</v>
      </c>
      <c r="G33" s="37">
        <v>0</v>
      </c>
      <c r="H33" s="37">
        <v>0</v>
      </c>
      <c r="I33" s="37"/>
      <c r="J33" s="37">
        <v>0</v>
      </c>
      <c r="K33" s="37">
        <v>0</v>
      </c>
      <c r="L33" s="37">
        <v>0</v>
      </c>
      <c r="M33" s="37"/>
      <c r="N33" s="37">
        <v>0</v>
      </c>
      <c r="O33" s="37">
        <v>0</v>
      </c>
      <c r="P33" s="37">
        <v>0</v>
      </c>
      <c r="Q33" s="37"/>
      <c r="R33" s="37">
        <v>129</v>
      </c>
      <c r="S33" s="37">
        <v>39</v>
      </c>
      <c r="T33" s="37">
        <v>90</v>
      </c>
      <c r="U33" s="37"/>
      <c r="V33" s="37">
        <v>171</v>
      </c>
      <c r="W33" s="37">
        <v>48</v>
      </c>
      <c r="X33" s="37">
        <v>123</v>
      </c>
      <c r="Y33" s="121"/>
      <c r="Z33" s="37">
        <v>139</v>
      </c>
      <c r="AA33" s="37">
        <v>44</v>
      </c>
      <c r="AB33" s="37">
        <v>95</v>
      </c>
    </row>
    <row r="34" spans="1:28" ht="15.95" customHeight="1" x14ac:dyDescent="0.25">
      <c r="A34" s="53" t="s">
        <v>69</v>
      </c>
      <c r="B34" s="37">
        <v>395</v>
      </c>
      <c r="C34" s="37">
        <v>100</v>
      </c>
      <c r="D34" s="37">
        <v>295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207</v>
      </c>
      <c r="S34" s="37">
        <v>49</v>
      </c>
      <c r="T34" s="37">
        <v>158</v>
      </c>
      <c r="U34" s="37"/>
      <c r="V34" s="37">
        <v>108</v>
      </c>
      <c r="W34" s="37">
        <v>26</v>
      </c>
      <c r="X34" s="37">
        <v>82</v>
      </c>
      <c r="Y34" s="37"/>
      <c r="Z34" s="37">
        <v>80</v>
      </c>
      <c r="AA34" s="37">
        <v>25</v>
      </c>
      <c r="AB34" s="37">
        <v>55</v>
      </c>
    </row>
    <row r="35" spans="1:28" ht="15.95" customHeight="1" x14ac:dyDescent="0.25">
      <c r="A35" s="53" t="s">
        <v>70</v>
      </c>
      <c r="B35" s="37">
        <v>942</v>
      </c>
      <c r="C35" s="37">
        <v>214</v>
      </c>
      <c r="D35" s="37">
        <v>728</v>
      </c>
      <c r="E35" s="121"/>
      <c r="F35" s="37">
        <v>0</v>
      </c>
      <c r="G35" s="37">
        <v>0</v>
      </c>
      <c r="H35" s="37">
        <v>0</v>
      </c>
      <c r="I35" s="37"/>
      <c r="J35" s="37">
        <v>0</v>
      </c>
      <c r="K35" s="37">
        <v>0</v>
      </c>
      <c r="L35" s="37">
        <v>0</v>
      </c>
      <c r="M35" s="37"/>
      <c r="N35" s="37">
        <v>0</v>
      </c>
      <c r="O35" s="37">
        <v>0</v>
      </c>
      <c r="P35" s="37">
        <v>0</v>
      </c>
      <c r="Q35" s="37"/>
      <c r="R35" s="37">
        <v>396</v>
      </c>
      <c r="S35" s="37">
        <v>76</v>
      </c>
      <c r="T35" s="37">
        <v>320</v>
      </c>
      <c r="U35" s="37"/>
      <c r="V35" s="37">
        <v>311</v>
      </c>
      <c r="W35" s="37">
        <v>69</v>
      </c>
      <c r="X35" s="37">
        <v>242</v>
      </c>
      <c r="Y35" s="121"/>
      <c r="Z35" s="37">
        <v>235</v>
      </c>
      <c r="AA35" s="37">
        <v>69</v>
      </c>
      <c r="AB35" s="37">
        <v>166</v>
      </c>
    </row>
    <row r="36" spans="1:28" ht="15.95" customHeight="1" x14ac:dyDescent="0.25">
      <c r="A36" s="53" t="s">
        <v>71</v>
      </c>
      <c r="B36" s="37">
        <v>288</v>
      </c>
      <c r="C36" s="37">
        <v>61</v>
      </c>
      <c r="D36" s="37">
        <v>227</v>
      </c>
      <c r="E36" s="121"/>
      <c r="F36" s="37">
        <v>0</v>
      </c>
      <c r="G36" s="37">
        <v>0</v>
      </c>
      <c r="H36" s="37">
        <v>0</v>
      </c>
      <c r="I36" s="37"/>
      <c r="J36" s="37">
        <v>0</v>
      </c>
      <c r="K36" s="37">
        <v>0</v>
      </c>
      <c r="L36" s="37">
        <v>0</v>
      </c>
      <c r="M36" s="37"/>
      <c r="N36" s="37">
        <v>0</v>
      </c>
      <c r="O36" s="37">
        <v>0</v>
      </c>
      <c r="P36" s="37">
        <v>0</v>
      </c>
      <c r="Q36" s="37"/>
      <c r="R36" s="37">
        <v>121</v>
      </c>
      <c r="S36" s="37">
        <v>17</v>
      </c>
      <c r="T36" s="37">
        <v>104</v>
      </c>
      <c r="U36" s="37"/>
      <c r="V36" s="37">
        <v>97</v>
      </c>
      <c r="W36" s="37">
        <v>28</v>
      </c>
      <c r="X36" s="37">
        <v>69</v>
      </c>
      <c r="Y36" s="121"/>
      <c r="Z36" s="37">
        <v>70</v>
      </c>
      <c r="AA36" s="37">
        <v>16</v>
      </c>
      <c r="AB36" s="37">
        <v>54</v>
      </c>
    </row>
    <row r="37" spans="1:28" ht="15.95" customHeight="1" thickBot="1" x14ac:dyDescent="0.3">
      <c r="A37" s="49" t="s">
        <v>72</v>
      </c>
      <c r="B37" s="210" t="s">
        <v>30</v>
      </c>
      <c r="C37" s="113" t="s">
        <v>30</v>
      </c>
      <c r="D37" s="113" t="s">
        <v>30</v>
      </c>
      <c r="E37" s="113"/>
      <c r="F37" s="113">
        <v>0</v>
      </c>
      <c r="G37" s="113">
        <v>0</v>
      </c>
      <c r="H37" s="113">
        <v>0</v>
      </c>
      <c r="I37" s="113"/>
      <c r="J37" s="113">
        <v>0</v>
      </c>
      <c r="K37" s="113">
        <v>0</v>
      </c>
      <c r="L37" s="113">
        <v>0</v>
      </c>
      <c r="M37" s="113"/>
      <c r="N37" s="113">
        <v>0</v>
      </c>
      <c r="O37" s="113">
        <v>0</v>
      </c>
      <c r="P37" s="113">
        <v>0</v>
      </c>
      <c r="Q37" s="113"/>
      <c r="R37" s="113" t="s">
        <v>30</v>
      </c>
      <c r="S37" s="113" t="s">
        <v>30</v>
      </c>
      <c r="T37" s="113" t="s">
        <v>30</v>
      </c>
      <c r="U37" s="113"/>
      <c r="V37" s="113" t="s">
        <v>30</v>
      </c>
      <c r="W37" s="113" t="s">
        <v>30</v>
      </c>
      <c r="X37" s="113" t="s">
        <v>30</v>
      </c>
      <c r="Y37" s="113"/>
      <c r="Z37" s="113" t="s">
        <v>30</v>
      </c>
      <c r="AA37" s="113" t="s">
        <v>30</v>
      </c>
      <c r="AB37" s="113" t="s">
        <v>30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C2:AD3"/>
    <mergeCell ref="A38:AB38"/>
    <mergeCell ref="A7:A8"/>
    <mergeCell ref="B7:D7"/>
    <mergeCell ref="F7:H7"/>
    <mergeCell ref="J7:L7"/>
    <mergeCell ref="N7:P7"/>
    <mergeCell ref="R7:T7"/>
    <mergeCell ref="V7:X7"/>
    <mergeCell ref="Z7:AB7"/>
    <mergeCell ref="A5:AB5"/>
    <mergeCell ref="A1:AB1"/>
    <mergeCell ref="A2:AB2"/>
    <mergeCell ref="A3:AB3"/>
    <mergeCell ref="A4:AB4"/>
    <mergeCell ref="A39:AB39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88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"/>
  <sheetViews>
    <sheetView showGridLines="0" zoomScale="95" zoomScaleNormal="95" zoomScaleSheetLayoutView="100" workbookViewId="0">
      <selection activeCell="AE12" sqref="AE12"/>
    </sheetView>
  </sheetViews>
  <sheetFormatPr baseColWidth="10" defaultRowHeight="15" customHeight="1" x14ac:dyDescent="0.25"/>
  <cols>
    <col min="1" max="1" width="17.7109375" style="48" bestFit="1" customWidth="1"/>
    <col min="2" max="4" width="9" style="48" bestFit="1" customWidth="1"/>
    <col min="5" max="5" width="1.42578125" style="48" hidden="1" customWidth="1"/>
    <col min="6" max="8" width="7.7109375" style="48" hidden="1" customWidth="1"/>
    <col min="9" max="9" width="1.42578125" style="48" hidden="1" customWidth="1"/>
    <col min="10" max="12" width="7.7109375" style="48" hidden="1" customWidth="1"/>
    <col min="13" max="13" width="1.85546875" style="48" hidden="1" customWidth="1"/>
    <col min="14" max="16" width="7.7109375" style="48" hidden="1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527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2" ht="15" customHeight="1" x14ac:dyDescent="0.25">
      <c r="A2" s="265" t="s">
        <v>245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13097</v>
      </c>
      <c r="C9" s="120">
        <f>+G9+K9+O9+S9+W9+AA9</f>
        <v>4085</v>
      </c>
      <c r="D9" s="120">
        <f>+H9+L9+P9+T9+X9+AB9</f>
        <v>9012</v>
      </c>
      <c r="E9" s="120"/>
      <c r="F9" s="120">
        <f>SUM(F11:F37)</f>
        <v>0</v>
      </c>
      <c r="G9" s="120">
        <f>SUM(G11:G37)</f>
        <v>0</v>
      </c>
      <c r="H9" s="120">
        <f>SUM(H11:H37)</f>
        <v>0</v>
      </c>
      <c r="I9" s="120"/>
      <c r="J9" s="120">
        <f>SUM(J11:J37)</f>
        <v>0</v>
      </c>
      <c r="K9" s="120">
        <f>SUM(K11:K37)</f>
        <v>0</v>
      </c>
      <c r="L9" s="120">
        <f>SUM(L11:L37)</f>
        <v>0</v>
      </c>
      <c r="M9" s="120"/>
      <c r="N9" s="120">
        <f>SUM(N11:N37)</f>
        <v>0</v>
      </c>
      <c r="O9" s="120">
        <f>SUM(O11:O37)</f>
        <v>0</v>
      </c>
      <c r="P9" s="120">
        <f>SUM(P11:P37)</f>
        <v>0</v>
      </c>
      <c r="Q9" s="120"/>
      <c r="R9" s="120">
        <f>SUM(R11:R37)</f>
        <v>5531</v>
      </c>
      <c r="S9" s="120">
        <f>SUM(S11:S37)</f>
        <v>1724</v>
      </c>
      <c r="T9" s="120">
        <f>SUM(T11:T37)</f>
        <v>3807</v>
      </c>
      <c r="U9" s="120"/>
      <c r="V9" s="120">
        <f>SUM(V11:V37)</f>
        <v>3938</v>
      </c>
      <c r="W9" s="120">
        <f>SUM(W11:W37)</f>
        <v>1230</v>
      </c>
      <c r="X9" s="120">
        <f>SUM(X11:X37)</f>
        <v>2708</v>
      </c>
      <c r="Y9" s="120"/>
      <c r="Z9" s="110">
        <f>SUM(Z11:Z37)</f>
        <v>3628</v>
      </c>
      <c r="AA9" s="110">
        <f>SUM(AA11:AA37)</f>
        <v>1131</v>
      </c>
      <c r="AB9" s="110">
        <f>SUM(AB11:AB37)</f>
        <v>2497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37"/>
      <c r="AA10" s="37"/>
      <c r="AB10" s="37"/>
    </row>
    <row r="11" spans="1:32" ht="15.95" customHeight="1" x14ac:dyDescent="0.25">
      <c r="A11" s="53" t="s">
        <v>47</v>
      </c>
      <c r="B11" s="37">
        <v>368</v>
      </c>
      <c r="C11" s="37">
        <v>137</v>
      </c>
      <c r="D11" s="37">
        <v>231</v>
      </c>
      <c r="E11" s="37"/>
      <c r="F11" s="37">
        <v>0</v>
      </c>
      <c r="G11" s="37">
        <v>0</v>
      </c>
      <c r="H11" s="37">
        <v>0</v>
      </c>
      <c r="I11" s="37"/>
      <c r="J11" s="37">
        <v>0</v>
      </c>
      <c r="K11" s="37">
        <v>0</v>
      </c>
      <c r="L11" s="37">
        <v>0</v>
      </c>
      <c r="M11" s="37"/>
      <c r="N11" s="37">
        <v>0</v>
      </c>
      <c r="O11" s="37">
        <v>0</v>
      </c>
      <c r="P11" s="37">
        <v>0</v>
      </c>
      <c r="Q11" s="37"/>
      <c r="R11" s="37">
        <v>171</v>
      </c>
      <c r="S11" s="37">
        <v>65</v>
      </c>
      <c r="T11" s="37">
        <v>106</v>
      </c>
      <c r="U11" s="37"/>
      <c r="V11" s="37">
        <v>105</v>
      </c>
      <c r="W11" s="37">
        <v>33</v>
      </c>
      <c r="X11" s="37">
        <v>72</v>
      </c>
      <c r="Y11" s="37"/>
      <c r="Z11" s="37">
        <v>92</v>
      </c>
      <c r="AA11" s="37">
        <v>39</v>
      </c>
      <c r="AB11" s="37">
        <v>53</v>
      </c>
    </row>
    <row r="12" spans="1:32" ht="15.95" customHeight="1" x14ac:dyDescent="0.25">
      <c r="A12" s="53" t="s">
        <v>48</v>
      </c>
      <c r="B12" s="37">
        <v>488</v>
      </c>
      <c r="C12" s="37">
        <v>117</v>
      </c>
      <c r="D12" s="37">
        <v>371</v>
      </c>
      <c r="E12" s="37"/>
      <c r="F12" s="37">
        <v>0</v>
      </c>
      <c r="G12" s="37">
        <v>0</v>
      </c>
      <c r="H12" s="37">
        <v>0</v>
      </c>
      <c r="I12" s="37"/>
      <c r="J12" s="37">
        <v>0</v>
      </c>
      <c r="K12" s="37">
        <v>0</v>
      </c>
      <c r="L12" s="37">
        <v>0</v>
      </c>
      <c r="M12" s="37"/>
      <c r="N12" s="37">
        <v>0</v>
      </c>
      <c r="O12" s="37">
        <v>0</v>
      </c>
      <c r="P12" s="37">
        <v>0</v>
      </c>
      <c r="Q12" s="37"/>
      <c r="R12" s="37">
        <v>222</v>
      </c>
      <c r="S12" s="37">
        <v>49</v>
      </c>
      <c r="T12" s="37">
        <v>173</v>
      </c>
      <c r="U12" s="37"/>
      <c r="V12" s="37">
        <v>142</v>
      </c>
      <c r="W12" s="37">
        <v>36</v>
      </c>
      <c r="X12" s="37">
        <v>106</v>
      </c>
      <c r="Y12" s="37"/>
      <c r="Z12" s="37">
        <v>124</v>
      </c>
      <c r="AA12" s="37">
        <v>32</v>
      </c>
      <c r="AB12" s="37">
        <v>92</v>
      </c>
    </row>
    <row r="13" spans="1:32" ht="15.95" customHeight="1" x14ac:dyDescent="0.25">
      <c r="A13" s="53" t="s">
        <v>49</v>
      </c>
      <c r="B13" s="37">
        <v>308</v>
      </c>
      <c r="C13" s="37">
        <v>98</v>
      </c>
      <c r="D13" s="37">
        <v>210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139</v>
      </c>
      <c r="S13" s="37">
        <v>37</v>
      </c>
      <c r="T13" s="37">
        <v>102</v>
      </c>
      <c r="U13" s="37"/>
      <c r="V13" s="37">
        <v>104</v>
      </c>
      <c r="W13" s="37">
        <v>42</v>
      </c>
      <c r="X13" s="37">
        <v>62</v>
      </c>
      <c r="Y13" s="37"/>
      <c r="Z13" s="37">
        <v>65</v>
      </c>
      <c r="AA13" s="37">
        <v>19</v>
      </c>
      <c r="AB13" s="37">
        <v>46</v>
      </c>
    </row>
    <row r="14" spans="1:32" ht="15.95" customHeight="1" x14ac:dyDescent="0.25">
      <c r="A14" s="53" t="s">
        <v>50</v>
      </c>
      <c r="B14" s="37">
        <v>942</v>
      </c>
      <c r="C14" s="37">
        <v>306</v>
      </c>
      <c r="D14" s="37">
        <v>636</v>
      </c>
      <c r="E14" s="37"/>
      <c r="F14" s="37">
        <v>0</v>
      </c>
      <c r="G14" s="37">
        <v>0</v>
      </c>
      <c r="H14" s="37">
        <v>0</v>
      </c>
      <c r="I14" s="37"/>
      <c r="J14" s="37">
        <v>0</v>
      </c>
      <c r="K14" s="37">
        <v>0</v>
      </c>
      <c r="L14" s="37">
        <v>0</v>
      </c>
      <c r="M14" s="37"/>
      <c r="N14" s="37">
        <v>0</v>
      </c>
      <c r="O14" s="37">
        <v>0</v>
      </c>
      <c r="P14" s="37">
        <v>0</v>
      </c>
      <c r="Q14" s="37"/>
      <c r="R14" s="37">
        <v>353</v>
      </c>
      <c r="S14" s="37">
        <v>119</v>
      </c>
      <c r="T14" s="37">
        <v>234</v>
      </c>
      <c r="U14" s="37"/>
      <c r="V14" s="37">
        <v>299</v>
      </c>
      <c r="W14" s="37">
        <v>94</v>
      </c>
      <c r="X14" s="37">
        <v>205</v>
      </c>
      <c r="Y14" s="121"/>
      <c r="Z14" s="37">
        <v>290</v>
      </c>
      <c r="AA14" s="37">
        <v>93</v>
      </c>
      <c r="AB14" s="37">
        <v>197</v>
      </c>
    </row>
    <row r="15" spans="1:32" ht="15.95" customHeight="1" x14ac:dyDescent="0.25">
      <c r="A15" s="53" t="s">
        <v>51</v>
      </c>
      <c r="B15" s="37">
        <v>198</v>
      </c>
      <c r="C15" s="37">
        <v>54</v>
      </c>
      <c r="D15" s="37">
        <v>144</v>
      </c>
      <c r="E15" s="37"/>
      <c r="F15" s="37">
        <v>0</v>
      </c>
      <c r="G15" s="37">
        <v>0</v>
      </c>
      <c r="H15" s="37">
        <v>0</v>
      </c>
      <c r="I15" s="37"/>
      <c r="J15" s="37">
        <v>0</v>
      </c>
      <c r="K15" s="37">
        <v>0</v>
      </c>
      <c r="L15" s="37">
        <v>0</v>
      </c>
      <c r="M15" s="37"/>
      <c r="N15" s="37">
        <v>0</v>
      </c>
      <c r="O15" s="37">
        <v>0</v>
      </c>
      <c r="P15" s="37">
        <v>0</v>
      </c>
      <c r="Q15" s="37"/>
      <c r="R15" s="37">
        <v>60</v>
      </c>
      <c r="S15" s="37">
        <v>14</v>
      </c>
      <c r="T15" s="37">
        <v>46</v>
      </c>
      <c r="U15" s="37"/>
      <c r="V15" s="37">
        <v>71</v>
      </c>
      <c r="W15" s="37">
        <v>23</v>
      </c>
      <c r="X15" s="37">
        <v>48</v>
      </c>
      <c r="Y15" s="37"/>
      <c r="Z15" s="37">
        <v>67</v>
      </c>
      <c r="AA15" s="37">
        <v>17</v>
      </c>
      <c r="AB15" s="37">
        <v>50</v>
      </c>
      <c r="AC15" s="71"/>
    </row>
    <row r="16" spans="1:32" ht="15.95" customHeight="1" x14ac:dyDescent="0.25">
      <c r="A16" s="53" t="s">
        <v>52</v>
      </c>
      <c r="B16" s="37">
        <v>707</v>
      </c>
      <c r="C16" s="37">
        <v>199</v>
      </c>
      <c r="D16" s="37">
        <v>508</v>
      </c>
      <c r="E16" s="121"/>
      <c r="F16" s="37">
        <v>0</v>
      </c>
      <c r="G16" s="37">
        <v>0</v>
      </c>
      <c r="H16" s="37">
        <v>0</v>
      </c>
      <c r="I16" s="37"/>
      <c r="J16" s="37">
        <v>0</v>
      </c>
      <c r="K16" s="37">
        <v>0</v>
      </c>
      <c r="L16" s="37">
        <v>0</v>
      </c>
      <c r="M16" s="37"/>
      <c r="N16" s="37">
        <v>0</v>
      </c>
      <c r="O16" s="37">
        <v>0</v>
      </c>
      <c r="P16" s="37">
        <v>0</v>
      </c>
      <c r="Q16" s="37"/>
      <c r="R16" s="37">
        <v>267</v>
      </c>
      <c r="S16" s="37">
        <v>77</v>
      </c>
      <c r="T16" s="37">
        <v>190</v>
      </c>
      <c r="U16" s="37"/>
      <c r="V16" s="37">
        <v>172</v>
      </c>
      <c r="W16" s="37">
        <v>36</v>
      </c>
      <c r="X16" s="37">
        <v>136</v>
      </c>
      <c r="Y16" s="37"/>
      <c r="Z16" s="37">
        <v>268</v>
      </c>
      <c r="AA16" s="37">
        <v>86</v>
      </c>
      <c r="AB16" s="37">
        <v>182</v>
      </c>
      <c r="AC16" s="71"/>
    </row>
    <row r="17" spans="1:28" ht="15.95" customHeight="1" x14ac:dyDescent="0.25">
      <c r="A17" s="53" t="s">
        <v>53</v>
      </c>
      <c r="B17" s="37">
        <v>220</v>
      </c>
      <c r="C17" s="37">
        <v>68</v>
      </c>
      <c r="D17" s="37">
        <v>152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78</v>
      </c>
      <c r="S17" s="37">
        <v>33</v>
      </c>
      <c r="T17" s="37">
        <v>45</v>
      </c>
      <c r="U17" s="37"/>
      <c r="V17" s="37">
        <v>71</v>
      </c>
      <c r="W17" s="37">
        <v>17</v>
      </c>
      <c r="X17" s="37">
        <v>54</v>
      </c>
      <c r="Y17" s="37"/>
      <c r="Z17" s="37">
        <v>71</v>
      </c>
      <c r="AA17" s="37">
        <v>18</v>
      </c>
      <c r="AB17" s="37">
        <v>53</v>
      </c>
    </row>
    <row r="18" spans="1:28" ht="15.95" customHeight="1" x14ac:dyDescent="0.25">
      <c r="A18" s="53" t="s">
        <v>54</v>
      </c>
      <c r="B18" s="121">
        <v>1203</v>
      </c>
      <c r="C18" s="37">
        <v>517</v>
      </c>
      <c r="D18" s="37">
        <v>686</v>
      </c>
      <c r="E18" s="121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507</v>
      </c>
      <c r="S18" s="37">
        <v>221</v>
      </c>
      <c r="T18" s="37">
        <v>286</v>
      </c>
      <c r="U18" s="37"/>
      <c r="V18" s="37">
        <v>360</v>
      </c>
      <c r="W18" s="37">
        <v>160</v>
      </c>
      <c r="X18" s="37">
        <v>200</v>
      </c>
      <c r="Y18" s="121"/>
      <c r="Z18" s="37">
        <v>336</v>
      </c>
      <c r="AA18" s="37">
        <v>136</v>
      </c>
      <c r="AB18" s="37">
        <v>200</v>
      </c>
    </row>
    <row r="19" spans="1:28" ht="15.95" customHeight="1" x14ac:dyDescent="0.25">
      <c r="A19" s="53" t="s">
        <v>55</v>
      </c>
      <c r="B19" s="37">
        <v>387</v>
      </c>
      <c r="C19" s="37">
        <v>133</v>
      </c>
      <c r="D19" s="37">
        <v>254</v>
      </c>
      <c r="E19" s="121"/>
      <c r="F19" s="37">
        <v>0</v>
      </c>
      <c r="G19" s="37">
        <v>0</v>
      </c>
      <c r="H19" s="37">
        <v>0</v>
      </c>
      <c r="I19" s="37"/>
      <c r="J19" s="37">
        <v>0</v>
      </c>
      <c r="K19" s="37">
        <v>0</v>
      </c>
      <c r="L19" s="37">
        <v>0</v>
      </c>
      <c r="M19" s="37"/>
      <c r="N19" s="37">
        <v>0</v>
      </c>
      <c r="O19" s="37">
        <v>0</v>
      </c>
      <c r="P19" s="37">
        <v>0</v>
      </c>
      <c r="Q19" s="37"/>
      <c r="R19" s="37">
        <v>153</v>
      </c>
      <c r="S19" s="37">
        <v>44</v>
      </c>
      <c r="T19" s="37">
        <v>109</v>
      </c>
      <c r="U19" s="37"/>
      <c r="V19" s="37">
        <v>114</v>
      </c>
      <c r="W19" s="37">
        <v>44</v>
      </c>
      <c r="X19" s="37">
        <v>70</v>
      </c>
      <c r="Y19" s="121"/>
      <c r="Z19" s="37">
        <v>120</v>
      </c>
      <c r="AA19" s="37">
        <v>45</v>
      </c>
      <c r="AB19" s="37">
        <v>75</v>
      </c>
    </row>
    <row r="20" spans="1:28" ht="15.95" customHeight="1" x14ac:dyDescent="0.25">
      <c r="A20" s="53" t="s">
        <v>56</v>
      </c>
      <c r="B20" s="37">
        <v>720</v>
      </c>
      <c r="C20" s="37">
        <v>144</v>
      </c>
      <c r="D20" s="37">
        <v>576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319</v>
      </c>
      <c r="S20" s="37">
        <v>59</v>
      </c>
      <c r="T20" s="37">
        <v>260</v>
      </c>
      <c r="U20" s="37"/>
      <c r="V20" s="37">
        <v>196</v>
      </c>
      <c r="W20" s="37">
        <v>45</v>
      </c>
      <c r="X20" s="37">
        <v>151</v>
      </c>
      <c r="Y20" s="37"/>
      <c r="Z20" s="37">
        <v>205</v>
      </c>
      <c r="AA20" s="37">
        <v>40</v>
      </c>
      <c r="AB20" s="37">
        <v>165</v>
      </c>
    </row>
    <row r="21" spans="1:28" ht="15.95" customHeight="1" x14ac:dyDescent="0.25">
      <c r="A21" s="53" t="s">
        <v>57</v>
      </c>
      <c r="B21" s="37">
        <v>215</v>
      </c>
      <c r="C21" s="37">
        <v>53</v>
      </c>
      <c r="D21" s="37">
        <v>162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90</v>
      </c>
      <c r="S21" s="37">
        <v>19</v>
      </c>
      <c r="T21" s="37">
        <v>71</v>
      </c>
      <c r="U21" s="37"/>
      <c r="V21" s="37">
        <v>83</v>
      </c>
      <c r="W21" s="37">
        <v>22</v>
      </c>
      <c r="X21" s="37">
        <v>61</v>
      </c>
      <c r="Y21" s="37"/>
      <c r="Z21" s="37">
        <v>42</v>
      </c>
      <c r="AA21" s="37">
        <v>12</v>
      </c>
      <c r="AB21" s="37">
        <v>30</v>
      </c>
    </row>
    <row r="22" spans="1:28" ht="15.95" customHeight="1" x14ac:dyDescent="0.25">
      <c r="A22" s="56" t="s">
        <v>58</v>
      </c>
      <c r="B22" s="121">
        <v>1031</v>
      </c>
      <c r="C22" s="37">
        <v>411</v>
      </c>
      <c r="D22" s="37">
        <v>620</v>
      </c>
      <c r="E22" s="121"/>
      <c r="F22" s="37">
        <v>0</v>
      </c>
      <c r="G22" s="37">
        <v>0</v>
      </c>
      <c r="H22" s="37">
        <v>0</v>
      </c>
      <c r="I22" s="37"/>
      <c r="J22" s="37">
        <v>0</v>
      </c>
      <c r="K22" s="37">
        <v>0</v>
      </c>
      <c r="L22" s="37">
        <v>0</v>
      </c>
      <c r="M22" s="37"/>
      <c r="N22" s="37">
        <v>0</v>
      </c>
      <c r="O22" s="37">
        <v>0</v>
      </c>
      <c r="P22" s="37">
        <v>0</v>
      </c>
      <c r="Q22" s="37"/>
      <c r="R22" s="37">
        <v>403</v>
      </c>
      <c r="S22" s="37">
        <v>180</v>
      </c>
      <c r="T22" s="37">
        <v>223</v>
      </c>
      <c r="U22" s="37"/>
      <c r="V22" s="37">
        <v>278</v>
      </c>
      <c r="W22" s="37">
        <v>105</v>
      </c>
      <c r="X22" s="37">
        <v>173</v>
      </c>
      <c r="Y22" s="121"/>
      <c r="Z22" s="37">
        <v>350</v>
      </c>
      <c r="AA22" s="37">
        <v>126</v>
      </c>
      <c r="AB22" s="37">
        <v>224</v>
      </c>
    </row>
    <row r="23" spans="1:28" ht="15.95" customHeight="1" x14ac:dyDescent="0.25">
      <c r="A23" s="53" t="s">
        <v>59</v>
      </c>
      <c r="B23" s="37">
        <v>181</v>
      </c>
      <c r="C23" s="37">
        <v>38</v>
      </c>
      <c r="D23" s="37">
        <v>143</v>
      </c>
      <c r="E23" s="121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109</v>
      </c>
      <c r="S23" s="37">
        <v>18</v>
      </c>
      <c r="T23" s="37">
        <v>91</v>
      </c>
      <c r="U23" s="37"/>
      <c r="V23" s="37">
        <v>50</v>
      </c>
      <c r="W23" s="37">
        <v>13</v>
      </c>
      <c r="X23" s="37">
        <v>37</v>
      </c>
      <c r="Y23" s="121"/>
      <c r="Z23" s="37">
        <v>22</v>
      </c>
      <c r="AA23" s="37">
        <v>7</v>
      </c>
      <c r="AB23" s="37">
        <v>15</v>
      </c>
    </row>
    <row r="24" spans="1:28" ht="15.95" customHeight="1" x14ac:dyDescent="0.25">
      <c r="A24" s="53" t="s">
        <v>60</v>
      </c>
      <c r="B24" s="37">
        <v>422</v>
      </c>
      <c r="C24" s="37">
        <v>147</v>
      </c>
      <c r="D24" s="37">
        <v>275</v>
      </c>
      <c r="E24" s="121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194</v>
      </c>
      <c r="S24" s="37">
        <v>65</v>
      </c>
      <c r="T24" s="37">
        <v>129</v>
      </c>
      <c r="U24" s="37"/>
      <c r="V24" s="37">
        <v>112</v>
      </c>
      <c r="W24" s="37">
        <v>35</v>
      </c>
      <c r="X24" s="37">
        <v>77</v>
      </c>
      <c r="Y24" s="121"/>
      <c r="Z24" s="37">
        <v>116</v>
      </c>
      <c r="AA24" s="37">
        <v>47</v>
      </c>
      <c r="AB24" s="37">
        <v>69</v>
      </c>
    </row>
    <row r="25" spans="1:28" ht="15.95" customHeight="1" x14ac:dyDescent="0.25">
      <c r="A25" s="53" t="s">
        <v>61</v>
      </c>
      <c r="B25" s="37">
        <v>105</v>
      </c>
      <c r="C25" s="37">
        <v>22</v>
      </c>
      <c r="D25" s="37">
        <v>83</v>
      </c>
      <c r="E25" s="121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41</v>
      </c>
      <c r="S25" s="37">
        <v>10</v>
      </c>
      <c r="T25" s="37">
        <v>31</v>
      </c>
      <c r="U25" s="37"/>
      <c r="V25" s="37">
        <v>26</v>
      </c>
      <c r="W25" s="37">
        <v>5</v>
      </c>
      <c r="X25" s="37">
        <v>21</v>
      </c>
      <c r="Y25" s="121"/>
      <c r="Z25" s="37">
        <v>38</v>
      </c>
      <c r="AA25" s="37">
        <v>7</v>
      </c>
      <c r="AB25" s="37">
        <v>31</v>
      </c>
    </row>
    <row r="26" spans="1:28" ht="15.95" customHeight="1" x14ac:dyDescent="0.25">
      <c r="A26" s="53" t="s">
        <v>62</v>
      </c>
      <c r="B26" s="37">
        <v>247</v>
      </c>
      <c r="C26" s="37">
        <v>84</v>
      </c>
      <c r="D26" s="37">
        <v>163</v>
      </c>
      <c r="E26" s="121"/>
      <c r="F26" s="37">
        <v>0</v>
      </c>
      <c r="G26" s="37">
        <v>0</v>
      </c>
      <c r="H26" s="37">
        <v>0</v>
      </c>
      <c r="I26" s="37"/>
      <c r="J26" s="37">
        <v>0</v>
      </c>
      <c r="K26" s="37">
        <v>0</v>
      </c>
      <c r="L26" s="37">
        <v>0</v>
      </c>
      <c r="M26" s="37"/>
      <c r="N26" s="37">
        <v>0</v>
      </c>
      <c r="O26" s="37">
        <v>0</v>
      </c>
      <c r="P26" s="37">
        <v>0</v>
      </c>
      <c r="Q26" s="37"/>
      <c r="R26" s="37">
        <v>100</v>
      </c>
      <c r="S26" s="37">
        <v>38</v>
      </c>
      <c r="T26" s="37">
        <v>62</v>
      </c>
      <c r="U26" s="37"/>
      <c r="V26" s="37">
        <v>71</v>
      </c>
      <c r="W26" s="37">
        <v>26</v>
      </c>
      <c r="X26" s="37">
        <v>45</v>
      </c>
      <c r="Y26" s="121"/>
      <c r="Z26" s="37">
        <v>76</v>
      </c>
      <c r="AA26" s="37">
        <v>20</v>
      </c>
      <c r="AB26" s="37">
        <v>56</v>
      </c>
    </row>
    <row r="27" spans="1:28" ht="15.95" customHeight="1" x14ac:dyDescent="0.25">
      <c r="A27" s="53" t="s">
        <v>63</v>
      </c>
      <c r="B27" s="37">
        <v>777</v>
      </c>
      <c r="C27" s="37">
        <v>257</v>
      </c>
      <c r="D27" s="37">
        <v>520</v>
      </c>
      <c r="E27" s="37"/>
      <c r="F27" s="37">
        <v>0</v>
      </c>
      <c r="G27" s="37">
        <v>0</v>
      </c>
      <c r="H27" s="37">
        <v>0</v>
      </c>
      <c r="I27" s="37"/>
      <c r="J27" s="37">
        <v>0</v>
      </c>
      <c r="K27" s="37">
        <v>0</v>
      </c>
      <c r="L27" s="37">
        <v>0</v>
      </c>
      <c r="M27" s="37"/>
      <c r="N27" s="37">
        <v>0</v>
      </c>
      <c r="O27" s="37">
        <v>0</v>
      </c>
      <c r="P27" s="37">
        <v>0</v>
      </c>
      <c r="Q27" s="37"/>
      <c r="R27" s="37">
        <v>372</v>
      </c>
      <c r="S27" s="37">
        <v>108</v>
      </c>
      <c r="T27" s="37">
        <v>264</v>
      </c>
      <c r="U27" s="37"/>
      <c r="V27" s="37">
        <v>218</v>
      </c>
      <c r="W27" s="37">
        <v>81</v>
      </c>
      <c r="X27" s="37">
        <v>137</v>
      </c>
      <c r="Y27" s="37"/>
      <c r="Z27" s="37">
        <v>187</v>
      </c>
      <c r="AA27" s="37">
        <v>68</v>
      </c>
      <c r="AB27" s="37">
        <v>119</v>
      </c>
    </row>
    <row r="28" spans="1:28" ht="15.95" customHeight="1" x14ac:dyDescent="0.25">
      <c r="A28" s="53" t="s">
        <v>64</v>
      </c>
      <c r="B28" s="121">
        <v>1074</v>
      </c>
      <c r="C28" s="37">
        <v>339</v>
      </c>
      <c r="D28" s="37">
        <v>735</v>
      </c>
      <c r="E28" s="37"/>
      <c r="F28" s="37">
        <v>0</v>
      </c>
      <c r="G28" s="37">
        <v>0</v>
      </c>
      <c r="H28" s="37">
        <v>0</v>
      </c>
      <c r="I28" s="37"/>
      <c r="J28" s="37">
        <v>0</v>
      </c>
      <c r="K28" s="37">
        <v>0</v>
      </c>
      <c r="L28" s="37">
        <v>0</v>
      </c>
      <c r="M28" s="37"/>
      <c r="N28" s="37">
        <v>0</v>
      </c>
      <c r="O28" s="37">
        <v>0</v>
      </c>
      <c r="P28" s="37">
        <v>0</v>
      </c>
      <c r="Q28" s="37"/>
      <c r="R28" s="37">
        <v>506</v>
      </c>
      <c r="S28" s="37">
        <v>175</v>
      </c>
      <c r="T28" s="37">
        <v>331</v>
      </c>
      <c r="U28" s="37"/>
      <c r="V28" s="37">
        <v>328</v>
      </c>
      <c r="W28" s="37">
        <v>97</v>
      </c>
      <c r="X28" s="37">
        <v>231</v>
      </c>
      <c r="Y28" s="37"/>
      <c r="Z28" s="37">
        <v>240</v>
      </c>
      <c r="AA28" s="37">
        <v>67</v>
      </c>
      <c r="AB28" s="37">
        <v>173</v>
      </c>
    </row>
    <row r="29" spans="1:28" ht="15.95" customHeight="1" x14ac:dyDescent="0.25">
      <c r="A29" s="53" t="s">
        <v>65</v>
      </c>
      <c r="B29" s="37">
        <v>262</v>
      </c>
      <c r="C29" s="37">
        <v>101</v>
      </c>
      <c r="D29" s="37">
        <v>161</v>
      </c>
      <c r="E29" s="37"/>
      <c r="F29" s="37">
        <v>0</v>
      </c>
      <c r="G29" s="37">
        <v>0</v>
      </c>
      <c r="H29" s="37">
        <v>0</v>
      </c>
      <c r="I29" s="37"/>
      <c r="J29" s="37">
        <v>0</v>
      </c>
      <c r="K29" s="37">
        <v>0</v>
      </c>
      <c r="L29" s="37">
        <v>0</v>
      </c>
      <c r="M29" s="37"/>
      <c r="N29" s="37">
        <v>0</v>
      </c>
      <c r="O29" s="37">
        <v>0</v>
      </c>
      <c r="P29" s="37">
        <v>0</v>
      </c>
      <c r="Q29" s="37"/>
      <c r="R29" s="37">
        <v>92</v>
      </c>
      <c r="S29" s="37">
        <v>47</v>
      </c>
      <c r="T29" s="37">
        <v>45</v>
      </c>
      <c r="U29" s="37"/>
      <c r="V29" s="37">
        <v>100</v>
      </c>
      <c r="W29" s="37">
        <v>35</v>
      </c>
      <c r="X29" s="37">
        <v>65</v>
      </c>
      <c r="Y29" s="37"/>
      <c r="Z29" s="37">
        <v>70</v>
      </c>
      <c r="AA29" s="37">
        <v>19</v>
      </c>
      <c r="AB29" s="37">
        <v>51</v>
      </c>
    </row>
    <row r="30" spans="1:28" ht="15.95" customHeight="1" x14ac:dyDescent="0.25">
      <c r="A30" s="53" t="s">
        <v>66</v>
      </c>
      <c r="B30" s="37">
        <v>191</v>
      </c>
      <c r="C30" s="37">
        <v>62</v>
      </c>
      <c r="D30" s="37">
        <v>129</v>
      </c>
      <c r="E30" s="37"/>
      <c r="F30" s="37">
        <v>0</v>
      </c>
      <c r="G30" s="37">
        <v>0</v>
      </c>
      <c r="H30" s="37">
        <v>0</v>
      </c>
      <c r="I30" s="37"/>
      <c r="J30" s="37">
        <v>0</v>
      </c>
      <c r="K30" s="37">
        <v>0</v>
      </c>
      <c r="L30" s="37">
        <v>0</v>
      </c>
      <c r="M30" s="37"/>
      <c r="N30" s="37">
        <v>0</v>
      </c>
      <c r="O30" s="37">
        <v>0</v>
      </c>
      <c r="P30" s="37">
        <v>0</v>
      </c>
      <c r="Q30" s="37"/>
      <c r="R30" s="37">
        <v>64</v>
      </c>
      <c r="S30" s="37">
        <v>23</v>
      </c>
      <c r="T30" s="37">
        <v>41</v>
      </c>
      <c r="U30" s="37"/>
      <c r="V30" s="37">
        <v>45</v>
      </c>
      <c r="W30" s="37">
        <v>12</v>
      </c>
      <c r="X30" s="37">
        <v>33</v>
      </c>
      <c r="Y30" s="121"/>
      <c r="Z30" s="37">
        <v>82</v>
      </c>
      <c r="AA30" s="37">
        <v>27</v>
      </c>
      <c r="AB30" s="37">
        <v>55</v>
      </c>
    </row>
    <row r="31" spans="1:28" ht="15.95" customHeight="1" x14ac:dyDescent="0.25">
      <c r="A31" s="53" t="s">
        <v>67</v>
      </c>
      <c r="B31" s="37">
        <v>644</v>
      </c>
      <c r="C31" s="37">
        <v>197</v>
      </c>
      <c r="D31" s="37">
        <v>447</v>
      </c>
      <c r="E31" s="121"/>
      <c r="F31" s="37">
        <v>0</v>
      </c>
      <c r="G31" s="37">
        <v>0</v>
      </c>
      <c r="H31" s="37">
        <v>0</v>
      </c>
      <c r="I31" s="37"/>
      <c r="J31" s="37">
        <v>0</v>
      </c>
      <c r="K31" s="37">
        <v>0</v>
      </c>
      <c r="L31" s="37">
        <v>0</v>
      </c>
      <c r="M31" s="37"/>
      <c r="N31" s="37">
        <v>0</v>
      </c>
      <c r="O31" s="37">
        <v>0</v>
      </c>
      <c r="P31" s="37">
        <v>0</v>
      </c>
      <c r="Q31" s="37"/>
      <c r="R31" s="37">
        <v>231</v>
      </c>
      <c r="S31" s="37">
        <v>76</v>
      </c>
      <c r="T31" s="37">
        <v>155</v>
      </c>
      <c r="U31" s="37"/>
      <c r="V31" s="37">
        <v>212</v>
      </c>
      <c r="W31" s="37">
        <v>70</v>
      </c>
      <c r="X31" s="37">
        <v>142</v>
      </c>
      <c r="Y31" s="121"/>
      <c r="Z31" s="37">
        <v>201</v>
      </c>
      <c r="AA31" s="37">
        <v>51</v>
      </c>
      <c r="AB31" s="37">
        <v>150</v>
      </c>
    </row>
    <row r="32" spans="1:28" ht="15.95" customHeight="1" x14ac:dyDescent="0.25">
      <c r="A32" s="53" t="s">
        <v>68</v>
      </c>
      <c r="B32" s="37">
        <v>608</v>
      </c>
      <c r="C32" s="37">
        <v>185</v>
      </c>
      <c r="D32" s="37">
        <v>423</v>
      </c>
      <c r="E32" s="121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37">
        <v>332</v>
      </c>
      <c r="S32" s="37">
        <v>100</v>
      </c>
      <c r="T32" s="37">
        <v>232</v>
      </c>
      <c r="U32" s="37"/>
      <c r="V32" s="37">
        <v>176</v>
      </c>
      <c r="W32" s="37">
        <v>56</v>
      </c>
      <c r="X32" s="37">
        <v>120</v>
      </c>
      <c r="Y32" s="121"/>
      <c r="Z32" s="37">
        <v>100</v>
      </c>
      <c r="AA32" s="37">
        <v>29</v>
      </c>
      <c r="AB32" s="37">
        <v>71</v>
      </c>
    </row>
    <row r="33" spans="1:28" ht="15.95" customHeight="1" x14ac:dyDescent="0.25">
      <c r="A33" s="53" t="s">
        <v>479</v>
      </c>
      <c r="B33" s="37">
        <v>356</v>
      </c>
      <c r="C33" s="37">
        <v>99</v>
      </c>
      <c r="D33" s="37">
        <v>257</v>
      </c>
      <c r="E33" s="121"/>
      <c r="F33" s="37">
        <v>0</v>
      </c>
      <c r="G33" s="37">
        <v>0</v>
      </c>
      <c r="H33" s="37">
        <v>0</v>
      </c>
      <c r="I33" s="37"/>
      <c r="J33" s="37">
        <v>0</v>
      </c>
      <c r="K33" s="37">
        <v>0</v>
      </c>
      <c r="L33" s="37">
        <v>0</v>
      </c>
      <c r="M33" s="37"/>
      <c r="N33" s="37">
        <v>0</v>
      </c>
      <c r="O33" s="37">
        <v>0</v>
      </c>
      <c r="P33" s="37">
        <v>0</v>
      </c>
      <c r="Q33" s="37"/>
      <c r="R33" s="37">
        <v>95</v>
      </c>
      <c r="S33" s="37">
        <v>26</v>
      </c>
      <c r="T33" s="37">
        <v>69</v>
      </c>
      <c r="U33" s="37"/>
      <c r="V33" s="37">
        <v>148</v>
      </c>
      <c r="W33" s="37">
        <v>38</v>
      </c>
      <c r="X33" s="37">
        <v>110</v>
      </c>
      <c r="Y33" s="121"/>
      <c r="Z33" s="37">
        <v>113</v>
      </c>
      <c r="AA33" s="37">
        <v>35</v>
      </c>
      <c r="AB33" s="37">
        <v>78</v>
      </c>
    </row>
    <row r="34" spans="1:28" ht="15.95" customHeight="1" x14ac:dyDescent="0.25">
      <c r="A34" s="53" t="s">
        <v>69</v>
      </c>
      <c r="B34" s="37">
        <v>312</v>
      </c>
      <c r="C34" s="37">
        <v>75</v>
      </c>
      <c r="D34" s="37">
        <v>237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164</v>
      </c>
      <c r="S34" s="37">
        <v>39</v>
      </c>
      <c r="T34" s="37">
        <v>125</v>
      </c>
      <c r="U34" s="37"/>
      <c r="V34" s="37">
        <v>83</v>
      </c>
      <c r="W34" s="37">
        <v>19</v>
      </c>
      <c r="X34" s="37">
        <v>64</v>
      </c>
      <c r="Y34" s="37"/>
      <c r="Z34" s="37">
        <v>65</v>
      </c>
      <c r="AA34" s="37">
        <v>17</v>
      </c>
      <c r="AB34" s="37">
        <v>48</v>
      </c>
    </row>
    <row r="35" spans="1:28" ht="15.95" customHeight="1" x14ac:dyDescent="0.25">
      <c r="A35" s="53" t="s">
        <v>70</v>
      </c>
      <c r="B35" s="37">
        <v>900</v>
      </c>
      <c r="C35" s="37">
        <v>194</v>
      </c>
      <c r="D35" s="37">
        <v>706</v>
      </c>
      <c r="E35" s="121"/>
      <c r="F35" s="37">
        <v>0</v>
      </c>
      <c r="G35" s="37">
        <v>0</v>
      </c>
      <c r="H35" s="37">
        <v>0</v>
      </c>
      <c r="I35" s="37"/>
      <c r="J35" s="37">
        <v>0</v>
      </c>
      <c r="K35" s="37">
        <v>0</v>
      </c>
      <c r="L35" s="37">
        <v>0</v>
      </c>
      <c r="M35" s="37"/>
      <c r="N35" s="37">
        <v>0</v>
      </c>
      <c r="O35" s="37">
        <v>0</v>
      </c>
      <c r="P35" s="37">
        <v>0</v>
      </c>
      <c r="Q35" s="37"/>
      <c r="R35" s="37">
        <v>381</v>
      </c>
      <c r="S35" s="37">
        <v>69</v>
      </c>
      <c r="T35" s="37">
        <v>312</v>
      </c>
      <c r="U35" s="37"/>
      <c r="V35" s="37">
        <v>297</v>
      </c>
      <c r="W35" s="37">
        <v>64</v>
      </c>
      <c r="X35" s="37">
        <v>233</v>
      </c>
      <c r="Y35" s="121"/>
      <c r="Z35" s="37">
        <v>222</v>
      </c>
      <c r="AA35" s="37">
        <v>61</v>
      </c>
      <c r="AB35" s="37">
        <v>161</v>
      </c>
    </row>
    <row r="36" spans="1:28" ht="15.95" customHeight="1" x14ac:dyDescent="0.25">
      <c r="A36" s="53" t="s">
        <v>71</v>
      </c>
      <c r="B36" s="37">
        <v>231</v>
      </c>
      <c r="C36" s="37">
        <v>48</v>
      </c>
      <c r="D36" s="37">
        <v>183</v>
      </c>
      <c r="E36" s="121"/>
      <c r="F36" s="37">
        <v>0</v>
      </c>
      <c r="G36" s="37">
        <v>0</v>
      </c>
      <c r="H36" s="37">
        <v>0</v>
      </c>
      <c r="I36" s="37"/>
      <c r="J36" s="37">
        <v>0</v>
      </c>
      <c r="K36" s="37">
        <v>0</v>
      </c>
      <c r="L36" s="37">
        <v>0</v>
      </c>
      <c r="M36" s="37"/>
      <c r="N36" s="37">
        <v>0</v>
      </c>
      <c r="O36" s="37">
        <v>0</v>
      </c>
      <c r="P36" s="37">
        <v>0</v>
      </c>
      <c r="Q36" s="37"/>
      <c r="R36" s="37">
        <v>88</v>
      </c>
      <c r="S36" s="37">
        <v>13</v>
      </c>
      <c r="T36" s="37">
        <v>75</v>
      </c>
      <c r="U36" s="37"/>
      <c r="V36" s="37">
        <v>77</v>
      </c>
      <c r="W36" s="37">
        <v>22</v>
      </c>
      <c r="X36" s="37">
        <v>55</v>
      </c>
      <c r="Y36" s="121"/>
      <c r="Z36" s="37">
        <v>66</v>
      </c>
      <c r="AA36" s="37">
        <v>13</v>
      </c>
      <c r="AB36" s="37">
        <v>53</v>
      </c>
    </row>
    <row r="37" spans="1:28" ht="15.95" customHeight="1" thickBot="1" x14ac:dyDescent="0.3">
      <c r="A37" s="49" t="s">
        <v>72</v>
      </c>
      <c r="B37" s="210" t="s">
        <v>30</v>
      </c>
      <c r="C37" s="113" t="s">
        <v>30</v>
      </c>
      <c r="D37" s="113" t="s">
        <v>30</v>
      </c>
      <c r="E37" s="113"/>
      <c r="F37" s="113">
        <v>0</v>
      </c>
      <c r="G37" s="113">
        <v>0</v>
      </c>
      <c r="H37" s="113">
        <v>0</v>
      </c>
      <c r="I37" s="113"/>
      <c r="J37" s="113">
        <v>0</v>
      </c>
      <c r="K37" s="113">
        <v>0</v>
      </c>
      <c r="L37" s="113">
        <v>0</v>
      </c>
      <c r="M37" s="113"/>
      <c r="N37" s="113">
        <v>0</v>
      </c>
      <c r="O37" s="113">
        <v>0</v>
      </c>
      <c r="P37" s="113">
        <v>0</v>
      </c>
      <c r="Q37" s="113"/>
      <c r="R37" s="113" t="s">
        <v>30</v>
      </c>
      <c r="S37" s="113" t="s">
        <v>30</v>
      </c>
      <c r="T37" s="113" t="s">
        <v>30</v>
      </c>
      <c r="U37" s="113"/>
      <c r="V37" s="113" t="s">
        <v>30</v>
      </c>
      <c r="W37" s="113" t="s">
        <v>30</v>
      </c>
      <c r="X37" s="113" t="s">
        <v>30</v>
      </c>
      <c r="Y37" s="113"/>
      <c r="Z37" s="113" t="s">
        <v>30</v>
      </c>
      <c r="AA37" s="113" t="s">
        <v>30</v>
      </c>
      <c r="AB37" s="113" t="s">
        <v>30</v>
      </c>
    </row>
    <row r="38" spans="1:28" ht="15" customHeight="1" x14ac:dyDescent="0.25">
      <c r="A38" s="257" t="s">
        <v>573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566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</sheetData>
  <mergeCells count="16">
    <mergeCell ref="A39:AB39"/>
    <mergeCell ref="AC2:AD3"/>
    <mergeCell ref="A4:AB4"/>
    <mergeCell ref="A5:AB5"/>
    <mergeCell ref="A38:AB38"/>
    <mergeCell ref="A1:AB1"/>
    <mergeCell ref="A2:AB2"/>
    <mergeCell ref="A3:AB3"/>
    <mergeCell ref="F7:H7"/>
    <mergeCell ref="J7:L7"/>
    <mergeCell ref="N7:P7"/>
    <mergeCell ref="R7:T7"/>
    <mergeCell ref="V7:X7"/>
    <mergeCell ref="Z7:AB7"/>
    <mergeCell ref="A7:A8"/>
    <mergeCell ref="B7:D7"/>
  </mergeCells>
  <hyperlinks>
    <hyperlink ref="AC2" r:id="rId1" location="INDICE!A1"/>
    <hyperlink ref="AC2:AD3" location="INDICE!A1" display="INDICE"/>
  </hyperlinks>
  <printOptions horizontalCentered="1"/>
  <pageMargins left="0.39370078740157483" right="0.39370078740157483" top="0.59055118110236227" bottom="0.98425196850393704" header="0" footer="0"/>
  <pageSetup scale="88" orientation="landscape" r:id="rId2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Normal="100" zoomScaleSheetLayoutView="100" workbookViewId="0">
      <selection activeCell="AF14" sqref="AF14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hidden="1" customWidth="1"/>
    <col min="6" max="8" width="7.7109375" style="48" hidden="1" customWidth="1"/>
    <col min="9" max="9" width="1.42578125" style="48" hidden="1" customWidth="1"/>
    <col min="10" max="12" width="7.7109375" style="48" hidden="1" customWidth="1"/>
    <col min="13" max="13" width="1.85546875" style="48" hidden="1" customWidth="1"/>
    <col min="14" max="16" width="7.7109375" style="48" hidden="1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526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30"/>
      <c r="AE1" s="30"/>
    </row>
    <row r="2" spans="1:31" ht="15" customHeight="1" x14ac:dyDescent="0.25">
      <c r="A2" s="265" t="s">
        <v>246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+'C79'!B9/'C78'!B9*100</f>
        <v>85.865075722808626</v>
      </c>
      <c r="C9" s="191">
        <f>+'C79'!C9/'C78'!C9*100</f>
        <v>82.658842573856745</v>
      </c>
      <c r="D9" s="191">
        <f>+'C79'!D9/'C78'!D9*100</f>
        <v>87.401803898748909</v>
      </c>
      <c r="E9" s="191"/>
      <c r="F9" s="191">
        <v>0</v>
      </c>
      <c r="G9" s="191">
        <v>0</v>
      </c>
      <c r="H9" s="191">
        <v>0</v>
      </c>
      <c r="I9" s="191"/>
      <c r="J9" s="191">
        <v>0</v>
      </c>
      <c r="K9" s="191">
        <v>0</v>
      </c>
      <c r="L9" s="191">
        <v>0</v>
      </c>
      <c r="M9" s="191"/>
      <c r="N9" s="191">
        <v>0</v>
      </c>
      <c r="O9" s="191">
        <v>0</v>
      </c>
      <c r="P9" s="191">
        <v>0</v>
      </c>
      <c r="Q9" s="191"/>
      <c r="R9" s="191">
        <f>+'C79'!R9/'C78'!R9*100</f>
        <v>82.8862580548479</v>
      </c>
      <c r="S9" s="191">
        <f>+'C79'!S9/'C78'!S9*100</f>
        <v>79.155188246097339</v>
      </c>
      <c r="T9" s="191">
        <f>+'C79'!T9/'C78'!T9*100</f>
        <v>84.694104560622918</v>
      </c>
      <c r="U9" s="191"/>
      <c r="V9" s="191">
        <f>+'C79'!V9/'C78'!V9*100</f>
        <v>85.348938014737755</v>
      </c>
      <c r="W9" s="191">
        <f>+'C79'!W9/'C78'!W9*100</f>
        <v>82.884097035040426</v>
      </c>
      <c r="X9" s="191">
        <f>+'C79'!X9/'C78'!X9*100</f>
        <v>86.517571884984022</v>
      </c>
      <c r="Y9" s="191"/>
      <c r="Z9" s="191">
        <f>+'C79'!Z9/'C78'!Z9*100</f>
        <v>91.477559253656068</v>
      </c>
      <c r="AA9" s="191">
        <f>+'C79'!AA9/'C78'!AA9*100</f>
        <v>88.359375</v>
      </c>
      <c r="AB9" s="191">
        <f>+'C79'!AB9/'C78'!AB9*100</f>
        <v>92.963514519731945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+'C79'!B11/'C78'!B11*100</f>
        <v>96.587926509186346</v>
      </c>
      <c r="C11" s="99">
        <f>+'C79'!C11/'C78'!C11*100</f>
        <v>97.857142857142847</v>
      </c>
      <c r="D11" s="99">
        <f>+'C79'!D11/'C78'!D11*100</f>
        <v>95.850622406639005</v>
      </c>
      <c r="E11" s="99"/>
      <c r="F11" s="99">
        <v>0</v>
      </c>
      <c r="G11" s="99">
        <v>0</v>
      </c>
      <c r="H11" s="99">
        <v>0</v>
      </c>
      <c r="I11" s="99"/>
      <c r="J11" s="99">
        <v>0</v>
      </c>
      <c r="K11" s="99">
        <v>0</v>
      </c>
      <c r="L11" s="99">
        <v>0</v>
      </c>
      <c r="M11" s="99"/>
      <c r="N11" s="99">
        <v>0</v>
      </c>
      <c r="O11" s="99">
        <v>0</v>
      </c>
      <c r="P11" s="99">
        <v>0</v>
      </c>
      <c r="Q11" s="99"/>
      <c r="R11" s="99">
        <f>+'C79'!R11/'C78'!R11*100</f>
        <v>97.159090909090907</v>
      </c>
      <c r="S11" s="99">
        <f>+'C79'!S11/'C78'!S11*100</f>
        <v>95.588235294117652</v>
      </c>
      <c r="T11" s="99">
        <f>+'C79'!T11/'C78'!T11*100</f>
        <v>98.148148148148152</v>
      </c>
      <c r="U11" s="99"/>
      <c r="V11" s="99">
        <f>+'C79'!V11/'C78'!V11*100</f>
        <v>95.454545454545453</v>
      </c>
      <c r="W11" s="99">
        <f>+'C79'!W11/'C78'!W11*100</f>
        <v>100</v>
      </c>
      <c r="X11" s="99">
        <f>+'C79'!X11/'C78'!X11*100</f>
        <v>93.506493506493499</v>
      </c>
      <c r="Y11" s="99"/>
      <c r="Z11" s="99">
        <f>+'C79'!Z11/'C78'!Z11*100</f>
        <v>96.84210526315789</v>
      </c>
      <c r="AA11" s="99">
        <f>+'C79'!AA11/'C78'!AA11*100</f>
        <v>100</v>
      </c>
      <c r="AB11" s="99">
        <f>+'C79'!AB11/'C78'!AB11*100</f>
        <v>94.642857142857139</v>
      </c>
    </row>
    <row r="12" spans="1:31" ht="15.95" customHeight="1" x14ac:dyDescent="0.25">
      <c r="A12" s="53" t="s">
        <v>48</v>
      </c>
      <c r="B12" s="99">
        <f>+'C79'!B12/'C78'!B12*100</f>
        <v>84.283246977547492</v>
      </c>
      <c r="C12" s="99">
        <f>+'C79'!C12/'C78'!C12*100</f>
        <v>78.523489932885909</v>
      </c>
      <c r="D12" s="99">
        <f>+'C79'!D12/'C78'!D12*100</f>
        <v>86.279069767441868</v>
      </c>
      <c r="E12" s="99"/>
      <c r="F12" s="99">
        <v>0</v>
      </c>
      <c r="G12" s="99">
        <v>0</v>
      </c>
      <c r="H12" s="99">
        <v>0</v>
      </c>
      <c r="I12" s="99"/>
      <c r="J12" s="99">
        <v>0</v>
      </c>
      <c r="K12" s="99">
        <v>0</v>
      </c>
      <c r="L12" s="99">
        <v>0</v>
      </c>
      <c r="M12" s="99"/>
      <c r="N12" s="99">
        <v>0</v>
      </c>
      <c r="O12" s="99">
        <v>0</v>
      </c>
      <c r="P12" s="99">
        <v>0</v>
      </c>
      <c r="Q12" s="99"/>
      <c r="R12" s="99">
        <f>+'C79'!R12/'C78'!R12*100</f>
        <v>82.835820895522389</v>
      </c>
      <c r="S12" s="99">
        <f>+'C79'!S12/'C78'!S12*100</f>
        <v>77.777777777777786</v>
      </c>
      <c r="T12" s="99">
        <f>+'C79'!T12/'C78'!T12*100</f>
        <v>84.390243902439025</v>
      </c>
      <c r="U12" s="99"/>
      <c r="V12" s="99">
        <f>+'C79'!V12/'C78'!V12*100</f>
        <v>80.681818181818173</v>
      </c>
      <c r="W12" s="99">
        <f>+'C79'!W12/'C78'!W12*100</f>
        <v>72</v>
      </c>
      <c r="X12" s="99">
        <f>+'C79'!X12/'C78'!X12*100</f>
        <v>84.126984126984127</v>
      </c>
      <c r="Y12" s="99"/>
      <c r="Z12" s="99">
        <f>+'C79'!Z12/'C78'!Z12*100</f>
        <v>91.851851851851848</v>
      </c>
      <c r="AA12" s="99">
        <f>+'C79'!AA12/'C78'!AA12*100</f>
        <v>88.888888888888886</v>
      </c>
      <c r="AB12" s="99">
        <f>+'C79'!AB12/'C78'!AB12*100</f>
        <v>92.929292929292927</v>
      </c>
    </row>
    <row r="13" spans="1:31" ht="15.95" customHeight="1" x14ac:dyDescent="0.25">
      <c r="A13" s="53" t="s">
        <v>49</v>
      </c>
      <c r="B13" s="99">
        <f>+'C79'!B13/'C78'!B13*100</f>
        <v>94.478527607361968</v>
      </c>
      <c r="C13" s="99">
        <f>+'C79'!C13/'C78'!C13*100</f>
        <v>92.452830188679243</v>
      </c>
      <c r="D13" s="99">
        <f>+'C79'!D13/'C78'!D13*100</f>
        <v>95.454545454545453</v>
      </c>
      <c r="E13" s="99"/>
      <c r="F13" s="99">
        <v>0</v>
      </c>
      <c r="G13" s="99">
        <v>0</v>
      </c>
      <c r="H13" s="99">
        <v>0</v>
      </c>
      <c r="I13" s="99"/>
      <c r="J13" s="99">
        <v>0</v>
      </c>
      <c r="K13" s="99">
        <v>0</v>
      </c>
      <c r="L13" s="99">
        <v>0</v>
      </c>
      <c r="M13" s="99"/>
      <c r="N13" s="99">
        <v>0</v>
      </c>
      <c r="O13" s="99">
        <v>0</v>
      </c>
      <c r="P13" s="99">
        <v>0</v>
      </c>
      <c r="Q13" s="99"/>
      <c r="R13" s="99">
        <f>+'C79'!R13/'C78'!R13*100</f>
        <v>97.887323943661968</v>
      </c>
      <c r="S13" s="99">
        <f>+'C79'!S13/'C78'!S13*100</f>
        <v>97.368421052631575</v>
      </c>
      <c r="T13" s="99">
        <f>+'C79'!T13/'C78'!T13*100</f>
        <v>98.076923076923066</v>
      </c>
      <c r="U13" s="99"/>
      <c r="V13" s="99">
        <f>+'C79'!V13/'C78'!V13*100</f>
        <v>97.196261682242991</v>
      </c>
      <c r="W13" s="99">
        <f>+'C79'!W13/'C78'!W13*100</f>
        <v>95.454545454545453</v>
      </c>
      <c r="X13" s="99">
        <f>+'C79'!X13/'C78'!X13*100</f>
        <v>98.412698412698404</v>
      </c>
      <c r="Y13" s="99"/>
      <c r="Z13" s="99">
        <f>+'C79'!Z13/'C78'!Z13*100</f>
        <v>84.415584415584405</v>
      </c>
      <c r="AA13" s="99">
        <f>+'C79'!AA13/'C78'!AA13*100</f>
        <v>79.166666666666657</v>
      </c>
      <c r="AB13" s="99">
        <f>+'C79'!AB13/'C78'!AB13*100</f>
        <v>86.79245283018868</v>
      </c>
    </row>
    <row r="14" spans="1:31" ht="15.95" customHeight="1" x14ac:dyDescent="0.25">
      <c r="A14" s="53" t="s">
        <v>50</v>
      </c>
      <c r="B14" s="99">
        <f>+'C79'!B14/'C78'!B14*100</f>
        <v>81.984334203655351</v>
      </c>
      <c r="C14" s="99">
        <f>+'C79'!C14/'C78'!C14*100</f>
        <v>73.557692307692307</v>
      </c>
      <c r="D14" s="99">
        <f>+'C79'!D14/'C78'!D14*100</f>
        <v>86.766712141882678</v>
      </c>
      <c r="E14" s="99"/>
      <c r="F14" s="99">
        <v>0</v>
      </c>
      <c r="G14" s="99">
        <v>0</v>
      </c>
      <c r="H14" s="99">
        <v>0</v>
      </c>
      <c r="I14" s="99"/>
      <c r="J14" s="99">
        <v>0</v>
      </c>
      <c r="K14" s="99">
        <v>0</v>
      </c>
      <c r="L14" s="99">
        <v>0</v>
      </c>
      <c r="M14" s="99"/>
      <c r="N14" s="99">
        <v>0</v>
      </c>
      <c r="O14" s="99">
        <v>0</v>
      </c>
      <c r="P14" s="99">
        <v>0</v>
      </c>
      <c r="Q14" s="99"/>
      <c r="R14" s="99">
        <f>+'C79'!R14/'C78'!R14*100</f>
        <v>77.242888402625823</v>
      </c>
      <c r="S14" s="99">
        <f>+'C79'!S14/'C78'!S14*100</f>
        <v>71.686746987951807</v>
      </c>
      <c r="T14" s="99">
        <f>+'C79'!T14/'C78'!T14*100</f>
        <v>80.412371134020617</v>
      </c>
      <c r="U14" s="99"/>
      <c r="V14" s="99">
        <f>+'C79'!V14/'C78'!V14*100</f>
        <v>82.142857142857139</v>
      </c>
      <c r="W14" s="99">
        <f>+'C79'!W14/'C78'!W14*100</f>
        <v>71.755725190839698</v>
      </c>
      <c r="X14" s="99">
        <f>+'C79'!X14/'C78'!X14*100</f>
        <v>87.982832618025753</v>
      </c>
      <c r="Y14" s="99"/>
      <c r="Z14" s="99">
        <f>+'C79'!Z14/'C78'!Z14*100</f>
        <v>88.41463414634147</v>
      </c>
      <c r="AA14" s="99">
        <f>+'C79'!AA14/'C78'!AA14*100</f>
        <v>78.151260504201687</v>
      </c>
      <c r="AB14" s="99">
        <f>+'C79'!AB14/'C78'!AB14*100</f>
        <v>94.258373205741634</v>
      </c>
    </row>
    <row r="15" spans="1:31" ht="15.95" customHeight="1" x14ac:dyDescent="0.25">
      <c r="A15" s="53" t="s">
        <v>51</v>
      </c>
      <c r="B15" s="99">
        <f>+'C79'!B15/'C78'!B15*100</f>
        <v>84.978540772532185</v>
      </c>
      <c r="C15" s="99">
        <f>+'C79'!C15/'C78'!C15*100</f>
        <v>77.142857142857153</v>
      </c>
      <c r="D15" s="99">
        <f>+'C79'!D15/'C78'!D15*100</f>
        <v>88.343558282208591</v>
      </c>
      <c r="E15" s="99"/>
      <c r="F15" s="99">
        <v>0</v>
      </c>
      <c r="G15" s="99">
        <v>0</v>
      </c>
      <c r="H15" s="99">
        <v>0</v>
      </c>
      <c r="I15" s="99"/>
      <c r="J15" s="99">
        <v>0</v>
      </c>
      <c r="K15" s="99">
        <v>0</v>
      </c>
      <c r="L15" s="99">
        <v>0</v>
      </c>
      <c r="M15" s="99"/>
      <c r="N15" s="99">
        <v>0</v>
      </c>
      <c r="O15" s="99">
        <v>0</v>
      </c>
      <c r="P15" s="99">
        <v>0</v>
      </c>
      <c r="Q15" s="99"/>
      <c r="R15" s="99">
        <f>+'C79'!R15/'C78'!R15*100</f>
        <v>70.588235294117652</v>
      </c>
      <c r="S15" s="99">
        <f>+'C79'!S15/'C78'!S15*100</f>
        <v>48.275862068965516</v>
      </c>
      <c r="T15" s="99">
        <f>+'C79'!T15/'C78'!T15*100</f>
        <v>82.142857142857139</v>
      </c>
      <c r="U15" s="99"/>
      <c r="V15" s="99">
        <f>+'C79'!V15/'C78'!V15*100</f>
        <v>89.87341772151899</v>
      </c>
      <c r="W15" s="99">
        <f>+'C79'!W15/'C78'!W15*100</f>
        <v>95.833333333333343</v>
      </c>
      <c r="X15" s="99">
        <f>+'C79'!X15/'C78'!X15*100</f>
        <v>87.272727272727266</v>
      </c>
      <c r="Y15" s="99"/>
      <c r="Z15" s="99">
        <f>+'C79'!Z15/'C78'!Z15*100</f>
        <v>97.101449275362313</v>
      </c>
      <c r="AA15" s="99">
        <f>+'C79'!AA15/'C78'!AA15*100</f>
        <v>100</v>
      </c>
      <c r="AB15" s="99">
        <f>+'C79'!AB15/'C78'!AB15*100</f>
        <v>96.15384615384616</v>
      </c>
    </row>
    <row r="16" spans="1:31" ht="15.95" customHeight="1" x14ac:dyDescent="0.25">
      <c r="A16" s="53" t="s">
        <v>52</v>
      </c>
      <c r="B16" s="99">
        <f>+'C79'!B16/'C78'!B16*100</f>
        <v>86.114494518879411</v>
      </c>
      <c r="C16" s="99">
        <f>+'C79'!C16/'C78'!C16*100</f>
        <v>77.431906614786001</v>
      </c>
      <c r="D16" s="99">
        <f>+'C79'!D16/'C78'!D16*100</f>
        <v>90.070921985815602</v>
      </c>
      <c r="E16" s="99"/>
      <c r="F16" s="99">
        <v>0</v>
      </c>
      <c r="G16" s="99">
        <v>0</v>
      </c>
      <c r="H16" s="99">
        <v>0</v>
      </c>
      <c r="I16" s="99"/>
      <c r="J16" s="99">
        <v>0</v>
      </c>
      <c r="K16" s="99">
        <v>0</v>
      </c>
      <c r="L16" s="99">
        <v>0</v>
      </c>
      <c r="M16" s="99"/>
      <c r="N16" s="99">
        <v>0</v>
      </c>
      <c r="O16" s="99">
        <v>0</v>
      </c>
      <c r="P16" s="99">
        <v>0</v>
      </c>
      <c r="Q16" s="99"/>
      <c r="R16" s="99">
        <f>+'C79'!R16/'C78'!R16*100</f>
        <v>77.84256559766763</v>
      </c>
      <c r="S16" s="99">
        <f>+'C79'!S16/'C78'!S16*100</f>
        <v>66.956521739130437</v>
      </c>
      <c r="T16" s="99">
        <f>+'C79'!T16/'C78'!T16*100</f>
        <v>83.333333333333343</v>
      </c>
      <c r="U16" s="99"/>
      <c r="V16" s="99">
        <f>+'C79'!V16/'C78'!V16*100</f>
        <v>85.572139303482587</v>
      </c>
      <c r="W16" s="99">
        <f>+'C79'!W16/'C78'!W16*100</f>
        <v>72</v>
      </c>
      <c r="X16" s="99">
        <f>+'C79'!X16/'C78'!X16*100</f>
        <v>90.066225165562912</v>
      </c>
      <c r="Y16" s="99"/>
      <c r="Z16" s="99">
        <f>+'C79'!Z16/'C78'!Z16*100</f>
        <v>96.750902527075809</v>
      </c>
      <c r="AA16" s="99">
        <f>+'C79'!AA16/'C78'!AA16*100</f>
        <v>93.478260869565219</v>
      </c>
      <c r="AB16" s="99">
        <f>+'C79'!AB16/'C78'!AB16*100</f>
        <v>98.378378378378386</v>
      </c>
    </row>
    <row r="17" spans="1:28" ht="15.95" customHeight="1" x14ac:dyDescent="0.25">
      <c r="A17" s="53" t="s">
        <v>53</v>
      </c>
      <c r="B17" s="99">
        <f>+'C79'!B17/'C78'!B17*100</f>
        <v>83.969465648854964</v>
      </c>
      <c r="C17" s="99">
        <f>+'C79'!C17/'C78'!C17*100</f>
        <v>76.404494382022463</v>
      </c>
      <c r="D17" s="99">
        <f>+'C79'!D17/'C78'!D17*100</f>
        <v>87.861271676300575</v>
      </c>
      <c r="E17" s="99"/>
      <c r="F17" s="99">
        <v>0</v>
      </c>
      <c r="G17" s="99">
        <v>0</v>
      </c>
      <c r="H17" s="99">
        <v>0</v>
      </c>
      <c r="I17" s="99"/>
      <c r="J17" s="99">
        <v>0</v>
      </c>
      <c r="K17" s="99">
        <v>0</v>
      </c>
      <c r="L17" s="99">
        <v>0</v>
      </c>
      <c r="M17" s="99"/>
      <c r="N17" s="99">
        <v>0</v>
      </c>
      <c r="O17" s="99">
        <v>0</v>
      </c>
      <c r="P17" s="99">
        <v>0</v>
      </c>
      <c r="Q17" s="99"/>
      <c r="R17" s="99">
        <f>+'C79'!R17/'C78'!R17*100</f>
        <v>76.470588235294116</v>
      </c>
      <c r="S17" s="99">
        <f>+'C79'!S17/'C78'!S17*100</f>
        <v>80.487804878048792</v>
      </c>
      <c r="T17" s="99">
        <f>+'C79'!T17/'C78'!T17*100</f>
        <v>73.770491803278688</v>
      </c>
      <c r="U17" s="99"/>
      <c r="V17" s="99">
        <f>+'C79'!V17/'C78'!V17*100</f>
        <v>79.775280898876403</v>
      </c>
      <c r="W17" s="99">
        <f>+'C79'!W17/'C78'!W17*100</f>
        <v>56.666666666666664</v>
      </c>
      <c r="X17" s="99">
        <f>+'C79'!X17/'C78'!X17*100</f>
        <v>91.525423728813564</v>
      </c>
      <c r="Y17" s="99"/>
      <c r="Z17" s="99">
        <f>+'C79'!Z17/'C78'!Z17*100</f>
        <v>100</v>
      </c>
      <c r="AA17" s="99">
        <f>+'C79'!AA17/'C78'!AA17*100</f>
        <v>100</v>
      </c>
      <c r="AB17" s="99">
        <f>+'C79'!AB17/'C78'!AB17*100</f>
        <v>100</v>
      </c>
    </row>
    <row r="18" spans="1:28" ht="15.95" customHeight="1" x14ac:dyDescent="0.25">
      <c r="A18" s="53" t="s">
        <v>54</v>
      </c>
      <c r="B18" s="99">
        <f>+'C79'!B18/'C78'!B18*100</f>
        <v>96.240000000000009</v>
      </c>
      <c r="C18" s="99">
        <f>+'C79'!C18/'C78'!C18*100</f>
        <v>96.455223880597018</v>
      </c>
      <c r="D18" s="99">
        <f>+'C79'!D18/'C78'!D18*100</f>
        <v>96.078431372549019</v>
      </c>
      <c r="E18" s="99"/>
      <c r="F18" s="99">
        <v>0</v>
      </c>
      <c r="G18" s="99">
        <v>0</v>
      </c>
      <c r="H18" s="99">
        <v>0</v>
      </c>
      <c r="I18" s="99"/>
      <c r="J18" s="99">
        <v>0</v>
      </c>
      <c r="K18" s="99">
        <v>0</v>
      </c>
      <c r="L18" s="99">
        <v>0</v>
      </c>
      <c r="M18" s="99"/>
      <c r="N18" s="99">
        <v>0</v>
      </c>
      <c r="O18" s="99">
        <v>0</v>
      </c>
      <c r="P18" s="99">
        <v>0</v>
      </c>
      <c r="Q18" s="99"/>
      <c r="R18" s="99">
        <f>+'C79'!R18/'C78'!R18*100</f>
        <v>94.766355140186917</v>
      </c>
      <c r="S18" s="99">
        <f>+'C79'!S18/'C78'!S18*100</f>
        <v>94.042553191489361</v>
      </c>
      <c r="T18" s="99">
        <f>+'C79'!T18/'C78'!T18*100</f>
        <v>95.333333333333343</v>
      </c>
      <c r="U18" s="99"/>
      <c r="V18" s="99">
        <f>+'C79'!V18/'C78'!V18*100</f>
        <v>97.03504043126685</v>
      </c>
      <c r="W18" s="99">
        <f>+'C79'!W18/'C78'!W18*100</f>
        <v>98.159509202453989</v>
      </c>
      <c r="X18" s="99">
        <f>+'C79'!X18/'C78'!X18*100</f>
        <v>96.15384615384616</v>
      </c>
      <c r="Y18" s="99"/>
      <c r="Z18" s="99">
        <f>+'C79'!Z18/'C78'!Z18*100</f>
        <v>97.674418604651152</v>
      </c>
      <c r="AA18" s="99">
        <f>+'C79'!AA18/'C78'!AA18*100</f>
        <v>98.550724637681171</v>
      </c>
      <c r="AB18" s="99">
        <f>+'C79'!AB18/'C78'!AB18*100</f>
        <v>97.087378640776706</v>
      </c>
    </row>
    <row r="19" spans="1:28" ht="15.95" customHeight="1" x14ac:dyDescent="0.25">
      <c r="A19" s="53" t="s">
        <v>55</v>
      </c>
      <c r="B19" s="99">
        <f>+'C79'!B19/'C78'!B19*100</f>
        <v>91.058823529411768</v>
      </c>
      <c r="C19" s="99">
        <f>+'C79'!C19/'C78'!C19*100</f>
        <v>88.666666666666671</v>
      </c>
      <c r="D19" s="99">
        <f>+'C79'!D19/'C78'!D19*100</f>
        <v>92.36363636363636</v>
      </c>
      <c r="E19" s="99"/>
      <c r="F19" s="99">
        <v>0</v>
      </c>
      <c r="G19" s="99">
        <v>0</v>
      </c>
      <c r="H19" s="99">
        <v>0</v>
      </c>
      <c r="I19" s="99"/>
      <c r="J19" s="99">
        <v>0</v>
      </c>
      <c r="K19" s="99">
        <v>0</v>
      </c>
      <c r="L19" s="99">
        <v>0</v>
      </c>
      <c r="M19" s="99"/>
      <c r="N19" s="99">
        <v>0</v>
      </c>
      <c r="O19" s="99">
        <v>0</v>
      </c>
      <c r="P19" s="99">
        <v>0</v>
      </c>
      <c r="Q19" s="99"/>
      <c r="R19" s="99">
        <f>+'C79'!R19/'C78'!R19*100</f>
        <v>90.532544378698219</v>
      </c>
      <c r="S19" s="99">
        <f>+'C79'!S19/'C78'!S19*100</f>
        <v>83.018867924528308</v>
      </c>
      <c r="T19" s="99">
        <f>+'C79'!T19/'C78'!T19*100</f>
        <v>93.965517241379317</v>
      </c>
      <c r="U19" s="99"/>
      <c r="V19" s="99">
        <f>+'C79'!V19/'C78'!V19*100</f>
        <v>87.692307692307693</v>
      </c>
      <c r="W19" s="99">
        <f>+'C79'!W19/'C78'!W19*100</f>
        <v>88</v>
      </c>
      <c r="X19" s="99">
        <f>+'C79'!X19/'C78'!X19*100</f>
        <v>87.5</v>
      </c>
      <c r="Y19" s="99"/>
      <c r="Z19" s="99">
        <f>+'C79'!Z19/'C78'!Z19*100</f>
        <v>95.238095238095227</v>
      </c>
      <c r="AA19" s="99">
        <f>+'C79'!AA19/'C78'!AA19*100</f>
        <v>95.744680851063833</v>
      </c>
      <c r="AB19" s="99">
        <f>+'C79'!AB19/'C78'!AB19*100</f>
        <v>94.936708860759495</v>
      </c>
    </row>
    <row r="20" spans="1:28" ht="15.95" customHeight="1" x14ac:dyDescent="0.25">
      <c r="A20" s="53" t="s">
        <v>56</v>
      </c>
      <c r="B20" s="99">
        <f>+'C79'!B20/'C78'!B20*100</f>
        <v>87.591240875912419</v>
      </c>
      <c r="C20" s="99">
        <f>+'C79'!C20/'C78'!C20*100</f>
        <v>84.210526315789465</v>
      </c>
      <c r="D20" s="99">
        <f>+'C79'!D20/'C78'!D20*100</f>
        <v>88.47926267281106</v>
      </c>
      <c r="E20" s="99"/>
      <c r="F20" s="99">
        <v>0</v>
      </c>
      <c r="G20" s="99">
        <v>0</v>
      </c>
      <c r="H20" s="99">
        <v>0</v>
      </c>
      <c r="I20" s="99"/>
      <c r="J20" s="99">
        <v>0</v>
      </c>
      <c r="K20" s="99">
        <v>0</v>
      </c>
      <c r="L20" s="99">
        <v>0</v>
      </c>
      <c r="M20" s="99"/>
      <c r="N20" s="99">
        <v>0</v>
      </c>
      <c r="O20" s="99">
        <v>0</v>
      </c>
      <c r="P20" s="99">
        <v>0</v>
      </c>
      <c r="Q20" s="99"/>
      <c r="R20" s="99">
        <f>+'C79'!R20/'C78'!R20*100</f>
        <v>84.168865435356196</v>
      </c>
      <c r="S20" s="99">
        <f>+'C79'!S20/'C78'!S20*100</f>
        <v>78.666666666666657</v>
      </c>
      <c r="T20" s="99">
        <f>+'C79'!T20/'C78'!T20*100</f>
        <v>85.526315789473685</v>
      </c>
      <c r="U20" s="99"/>
      <c r="V20" s="99">
        <f>+'C79'!V20/'C78'!V20*100</f>
        <v>88.288288288288285</v>
      </c>
      <c r="W20" s="99">
        <f>+'C79'!W20/'C78'!W20*100</f>
        <v>88.235294117647058</v>
      </c>
      <c r="X20" s="99">
        <f>+'C79'!X20/'C78'!X20*100</f>
        <v>88.304093567251456</v>
      </c>
      <c r="Y20" s="99"/>
      <c r="Z20" s="99">
        <f>+'C79'!Z20/'C78'!Z20*100</f>
        <v>92.76018099547511</v>
      </c>
      <c r="AA20" s="99">
        <f>+'C79'!AA20/'C78'!AA20*100</f>
        <v>88.888888888888886</v>
      </c>
      <c r="AB20" s="99">
        <f>+'C79'!AB20/'C78'!AB20*100</f>
        <v>93.75</v>
      </c>
    </row>
    <row r="21" spans="1:28" ht="15.95" customHeight="1" x14ac:dyDescent="0.25">
      <c r="A21" s="53" t="s">
        <v>57</v>
      </c>
      <c r="B21" s="99">
        <f>+'C79'!B21/'C78'!B21*100</f>
        <v>84.645669291338592</v>
      </c>
      <c r="C21" s="99">
        <f>+'C79'!C21/'C78'!C21*100</f>
        <v>81.538461538461533</v>
      </c>
      <c r="D21" s="99">
        <f>+'C79'!D21/'C78'!D21*100</f>
        <v>85.714285714285708</v>
      </c>
      <c r="E21" s="99"/>
      <c r="F21" s="99">
        <v>0</v>
      </c>
      <c r="G21" s="99">
        <v>0</v>
      </c>
      <c r="H21" s="99">
        <v>0</v>
      </c>
      <c r="I21" s="99"/>
      <c r="J21" s="99">
        <v>0</v>
      </c>
      <c r="K21" s="99">
        <v>0</v>
      </c>
      <c r="L21" s="99">
        <v>0</v>
      </c>
      <c r="M21" s="99"/>
      <c r="N21" s="99">
        <v>0</v>
      </c>
      <c r="O21" s="99">
        <v>0</v>
      </c>
      <c r="P21" s="99">
        <v>0</v>
      </c>
      <c r="Q21" s="99"/>
      <c r="R21" s="99">
        <f>+'C79'!R21/'C78'!R21*100</f>
        <v>76.923076923076934</v>
      </c>
      <c r="S21" s="99">
        <f>+'C79'!S21/'C78'!S21*100</f>
        <v>67.857142857142861</v>
      </c>
      <c r="T21" s="99">
        <f>+'C79'!T21/'C78'!T21*100</f>
        <v>79.775280898876403</v>
      </c>
      <c r="U21" s="99"/>
      <c r="V21" s="99">
        <f>+'C79'!V21/'C78'!V21*100</f>
        <v>87.368421052631589</v>
      </c>
      <c r="W21" s="99">
        <f>+'C79'!W21/'C78'!W21*100</f>
        <v>88</v>
      </c>
      <c r="X21" s="99">
        <f>+'C79'!X21/'C78'!X21*100</f>
        <v>87.142857142857139</v>
      </c>
      <c r="Y21" s="99"/>
      <c r="Z21" s="99">
        <f>+'C79'!Z21/'C78'!Z21*100</f>
        <v>100</v>
      </c>
      <c r="AA21" s="99">
        <f>+'C79'!AA21/'C78'!AA21*100</f>
        <v>100</v>
      </c>
      <c r="AB21" s="99">
        <f>+'C79'!AB21/'C78'!AB21*100</f>
        <v>100</v>
      </c>
    </row>
    <row r="22" spans="1:28" ht="15.95" customHeight="1" x14ac:dyDescent="0.25">
      <c r="A22" s="56" t="s">
        <v>58</v>
      </c>
      <c r="B22" s="99">
        <f>+'C79'!B22/'C78'!B22*100</f>
        <v>90.280210157618214</v>
      </c>
      <c r="C22" s="99">
        <f>+'C79'!C22/'C78'!C22*100</f>
        <v>88.387096774193552</v>
      </c>
      <c r="D22" s="99">
        <f>+'C79'!D22/'C78'!D22*100</f>
        <v>91.580502215657305</v>
      </c>
      <c r="E22" s="99"/>
      <c r="F22" s="99">
        <v>0</v>
      </c>
      <c r="G22" s="99">
        <v>0</v>
      </c>
      <c r="H22" s="99">
        <v>0</v>
      </c>
      <c r="I22" s="99"/>
      <c r="J22" s="99">
        <v>0</v>
      </c>
      <c r="K22" s="99">
        <v>0</v>
      </c>
      <c r="L22" s="99">
        <v>0</v>
      </c>
      <c r="M22" s="99"/>
      <c r="N22" s="99">
        <v>0</v>
      </c>
      <c r="O22" s="99">
        <v>0</v>
      </c>
      <c r="P22" s="99">
        <v>0</v>
      </c>
      <c r="Q22" s="99"/>
      <c r="R22" s="99">
        <f>+'C79'!R22/'C78'!R22*100</f>
        <v>90.765765765765778</v>
      </c>
      <c r="S22" s="99">
        <f>+'C79'!S22/'C78'!S22*100</f>
        <v>90.909090909090907</v>
      </c>
      <c r="T22" s="99">
        <f>+'C79'!T22/'C78'!T22*100</f>
        <v>90.650406504065046</v>
      </c>
      <c r="U22" s="99"/>
      <c r="V22" s="99">
        <f>+'C79'!V22/'C78'!V22*100</f>
        <v>83.734939759036138</v>
      </c>
      <c r="W22" s="99">
        <f>+'C79'!W22/'C78'!W22*100</f>
        <v>80.152671755725194</v>
      </c>
      <c r="X22" s="99">
        <f>+'C79'!X22/'C78'!X22*100</f>
        <v>86.069651741293526</v>
      </c>
      <c r="Y22" s="99"/>
      <c r="Z22" s="99">
        <f>+'C79'!Z22/'C78'!Z22*100</f>
        <v>95.628415300546436</v>
      </c>
      <c r="AA22" s="99">
        <f>+'C79'!AA22/'C78'!AA22*100</f>
        <v>92.64705882352942</v>
      </c>
      <c r="AB22" s="99">
        <f>+'C79'!AB22/'C78'!AB22*100</f>
        <v>97.391304347826093</v>
      </c>
    </row>
    <row r="23" spans="1:28" ht="15.95" customHeight="1" x14ac:dyDescent="0.25">
      <c r="A23" s="53" t="s">
        <v>59</v>
      </c>
      <c r="B23" s="99">
        <f>+'C79'!B23/'C78'!B23*100</f>
        <v>79.385964912280699</v>
      </c>
      <c r="C23" s="99">
        <f>+'C79'!C23/'C78'!C23*100</f>
        <v>73.076923076923066</v>
      </c>
      <c r="D23" s="99">
        <f>+'C79'!D23/'C78'!D23*100</f>
        <v>81.25</v>
      </c>
      <c r="E23" s="99"/>
      <c r="F23" s="99">
        <v>0</v>
      </c>
      <c r="G23" s="99">
        <v>0</v>
      </c>
      <c r="H23" s="99">
        <v>0</v>
      </c>
      <c r="I23" s="99"/>
      <c r="J23" s="99">
        <v>0</v>
      </c>
      <c r="K23" s="99">
        <v>0</v>
      </c>
      <c r="L23" s="99">
        <v>0</v>
      </c>
      <c r="M23" s="99"/>
      <c r="N23" s="99">
        <v>0</v>
      </c>
      <c r="O23" s="99">
        <v>0</v>
      </c>
      <c r="P23" s="99">
        <v>0</v>
      </c>
      <c r="Q23" s="99"/>
      <c r="R23" s="99">
        <f>+'C79'!R23/'C78'!R23*100</f>
        <v>84.496124031007753</v>
      </c>
      <c r="S23" s="99">
        <f>+'C79'!S23/'C78'!S23*100</f>
        <v>69.230769230769226</v>
      </c>
      <c r="T23" s="99">
        <f>+'C79'!T23/'C78'!T23*100</f>
        <v>88.349514563106794</v>
      </c>
      <c r="U23" s="99"/>
      <c r="V23" s="99">
        <f>+'C79'!V23/'C78'!V23*100</f>
        <v>80.645161290322577</v>
      </c>
      <c r="W23" s="99">
        <f>+'C79'!W23/'C78'!W23*100</f>
        <v>100</v>
      </c>
      <c r="X23" s="99">
        <f>+'C79'!X23/'C78'!X23*100</f>
        <v>75.510204081632651</v>
      </c>
      <c r="Y23" s="99"/>
      <c r="Z23" s="99">
        <f>+'C79'!Z23/'C78'!Z23*100</f>
        <v>59.45945945945946</v>
      </c>
      <c r="AA23" s="99">
        <f>+'C79'!AA23/'C78'!AA23*100</f>
        <v>53.846153846153847</v>
      </c>
      <c r="AB23" s="99">
        <f>+'C79'!AB23/'C78'!AB23*100</f>
        <v>62.5</v>
      </c>
    </row>
    <row r="24" spans="1:28" ht="15.95" customHeight="1" x14ac:dyDescent="0.25">
      <c r="A24" s="53" t="s">
        <v>60</v>
      </c>
      <c r="B24" s="99">
        <f>+'C79'!B24/'C78'!B24*100</f>
        <v>89.787234042553195</v>
      </c>
      <c r="C24" s="99">
        <f>+'C79'!C24/'C78'!C24*100</f>
        <v>85.465116279069761</v>
      </c>
      <c r="D24" s="99">
        <f>+'C79'!D24/'C78'!D24*100</f>
        <v>92.281879194630861</v>
      </c>
      <c r="E24" s="99"/>
      <c r="F24" s="99">
        <v>0</v>
      </c>
      <c r="G24" s="99">
        <v>0</v>
      </c>
      <c r="H24" s="99">
        <v>0</v>
      </c>
      <c r="I24" s="99"/>
      <c r="J24" s="99">
        <v>0</v>
      </c>
      <c r="K24" s="99">
        <v>0</v>
      </c>
      <c r="L24" s="99">
        <v>0</v>
      </c>
      <c r="M24" s="99"/>
      <c r="N24" s="99">
        <v>0</v>
      </c>
      <c r="O24" s="99">
        <v>0</v>
      </c>
      <c r="P24" s="99">
        <v>0</v>
      </c>
      <c r="Q24" s="99"/>
      <c r="R24" s="99">
        <f>+'C79'!R24/'C78'!R24*100</f>
        <v>84.34782608695653</v>
      </c>
      <c r="S24" s="99">
        <f>+'C79'!S24/'C78'!S24*100</f>
        <v>75.581395348837205</v>
      </c>
      <c r="T24" s="99">
        <f>+'C79'!T24/'C78'!T24*100</f>
        <v>89.583333333333343</v>
      </c>
      <c r="U24" s="99"/>
      <c r="V24" s="99">
        <f>+'C79'!V24/'C78'!V24*100</f>
        <v>90.322580645161281</v>
      </c>
      <c r="W24" s="99">
        <f>+'C79'!W24/'C78'!W24*100</f>
        <v>89.743589743589752</v>
      </c>
      <c r="X24" s="99">
        <f>+'C79'!X24/'C78'!X24*100</f>
        <v>90.588235294117652</v>
      </c>
      <c r="Y24" s="99"/>
      <c r="Z24" s="99">
        <f>+'C79'!Z24/'C78'!Z24*100</f>
        <v>100</v>
      </c>
      <c r="AA24" s="99">
        <f>+'C79'!AA24/'C78'!AA24*100</f>
        <v>100</v>
      </c>
      <c r="AB24" s="99">
        <f>+'C79'!AB24/'C78'!AB24*100</f>
        <v>100</v>
      </c>
    </row>
    <row r="25" spans="1:28" ht="15.95" customHeight="1" x14ac:dyDescent="0.25">
      <c r="A25" s="53" t="s">
        <v>61</v>
      </c>
      <c r="B25" s="99">
        <f>+'C79'!B25/'C78'!B25*100</f>
        <v>69.536423841059602</v>
      </c>
      <c r="C25" s="99">
        <f>+'C79'!C25/'C78'!C25*100</f>
        <v>56.410256410256409</v>
      </c>
      <c r="D25" s="99">
        <f>+'C79'!D25/'C78'!D25*100</f>
        <v>74.107142857142861</v>
      </c>
      <c r="E25" s="99"/>
      <c r="F25" s="99">
        <v>0</v>
      </c>
      <c r="G25" s="99">
        <v>0</v>
      </c>
      <c r="H25" s="99">
        <v>0</v>
      </c>
      <c r="I25" s="99"/>
      <c r="J25" s="99">
        <v>0</v>
      </c>
      <c r="K25" s="99">
        <v>0</v>
      </c>
      <c r="L25" s="99">
        <v>0</v>
      </c>
      <c r="M25" s="99"/>
      <c r="N25" s="99">
        <v>0</v>
      </c>
      <c r="O25" s="99">
        <v>0</v>
      </c>
      <c r="P25" s="99">
        <v>0</v>
      </c>
      <c r="Q25" s="99"/>
      <c r="R25" s="99">
        <f>+'C79'!R25/'C78'!R25*100</f>
        <v>70.689655172413794</v>
      </c>
      <c r="S25" s="99">
        <f>+'C79'!S25/'C78'!S25*100</f>
        <v>55.555555555555557</v>
      </c>
      <c r="T25" s="99">
        <f>+'C79'!T25/'C78'!T25*100</f>
        <v>77.5</v>
      </c>
      <c r="U25" s="99"/>
      <c r="V25" s="99">
        <f>+'C79'!V25/'C78'!V25*100</f>
        <v>63.414634146341463</v>
      </c>
      <c r="W25" s="99">
        <f>+'C79'!W25/'C78'!W25*100</f>
        <v>55.555555555555557</v>
      </c>
      <c r="X25" s="99">
        <f>+'C79'!X25/'C78'!X25*100</f>
        <v>65.625</v>
      </c>
      <c r="Y25" s="99"/>
      <c r="Z25" s="99">
        <f>+'C79'!Z25/'C78'!Z25*100</f>
        <v>73.076923076923066</v>
      </c>
      <c r="AA25" s="99">
        <f>+'C79'!AA25/'C78'!AA25*100</f>
        <v>58.333333333333336</v>
      </c>
      <c r="AB25" s="99">
        <f>+'C79'!AB25/'C78'!AB25*100</f>
        <v>77.5</v>
      </c>
    </row>
    <row r="26" spans="1:28" ht="15.95" customHeight="1" x14ac:dyDescent="0.25">
      <c r="A26" s="53" t="s">
        <v>62</v>
      </c>
      <c r="B26" s="99">
        <f>+'C79'!B26/'C78'!B26*100</f>
        <v>66.576819407008088</v>
      </c>
      <c r="C26" s="99">
        <f>+'C79'!C26/'C78'!C26*100</f>
        <v>60</v>
      </c>
      <c r="D26" s="99">
        <f>+'C79'!D26/'C78'!D26*100</f>
        <v>70.562770562770567</v>
      </c>
      <c r="E26" s="99"/>
      <c r="F26" s="99">
        <v>0</v>
      </c>
      <c r="G26" s="99">
        <v>0</v>
      </c>
      <c r="H26" s="99">
        <v>0</v>
      </c>
      <c r="I26" s="99"/>
      <c r="J26" s="99">
        <v>0</v>
      </c>
      <c r="K26" s="99">
        <v>0</v>
      </c>
      <c r="L26" s="99">
        <v>0</v>
      </c>
      <c r="M26" s="99"/>
      <c r="N26" s="99">
        <v>0</v>
      </c>
      <c r="O26" s="99">
        <v>0</v>
      </c>
      <c r="P26" s="99">
        <v>0</v>
      </c>
      <c r="Q26" s="99"/>
      <c r="R26" s="99">
        <f>+'C79'!R26/'C78'!R26*100</f>
        <v>57.80346820809249</v>
      </c>
      <c r="S26" s="99">
        <f>+'C79'!S26/'C78'!S26*100</f>
        <v>48.717948717948715</v>
      </c>
      <c r="T26" s="99">
        <f>+'C79'!T26/'C78'!T26*100</f>
        <v>65.26315789473685</v>
      </c>
      <c r="U26" s="99"/>
      <c r="V26" s="99">
        <f>+'C79'!V26/'C78'!V26*100</f>
        <v>66.355140186915889</v>
      </c>
      <c r="W26" s="99">
        <f>+'C79'!W26/'C78'!W26*100</f>
        <v>72.222222222222214</v>
      </c>
      <c r="X26" s="99">
        <f>+'C79'!X26/'C78'!X26*100</f>
        <v>63.380281690140848</v>
      </c>
      <c r="Y26" s="99"/>
      <c r="Z26" s="99">
        <f>+'C79'!Z26/'C78'!Z26*100</f>
        <v>83.516483516483518</v>
      </c>
      <c r="AA26" s="99">
        <f>+'C79'!AA26/'C78'!AA26*100</f>
        <v>76.923076923076934</v>
      </c>
      <c r="AB26" s="99">
        <f>+'C79'!AB26/'C78'!AB26*100</f>
        <v>86.15384615384616</v>
      </c>
    </row>
    <row r="27" spans="1:28" ht="15.95" customHeight="1" x14ac:dyDescent="0.25">
      <c r="A27" s="53" t="s">
        <v>63</v>
      </c>
      <c r="B27" s="99">
        <f>+'C79'!B27/'C78'!B27*100</f>
        <v>81.617647058823522</v>
      </c>
      <c r="C27" s="99">
        <f>+'C79'!C27/'C78'!C27*100</f>
        <v>80.062305295950154</v>
      </c>
      <c r="D27" s="99">
        <f>+'C79'!D27/'C78'!D27*100</f>
        <v>82.408874801901746</v>
      </c>
      <c r="E27" s="99"/>
      <c r="F27" s="99">
        <v>0</v>
      </c>
      <c r="G27" s="99">
        <v>0</v>
      </c>
      <c r="H27" s="99">
        <v>0</v>
      </c>
      <c r="I27" s="99"/>
      <c r="J27" s="99">
        <v>0</v>
      </c>
      <c r="K27" s="99">
        <v>0</v>
      </c>
      <c r="L27" s="99">
        <v>0</v>
      </c>
      <c r="M27" s="99"/>
      <c r="N27" s="99">
        <v>0</v>
      </c>
      <c r="O27" s="99">
        <v>0</v>
      </c>
      <c r="P27" s="99">
        <v>0</v>
      </c>
      <c r="Q27" s="99"/>
      <c r="R27" s="99">
        <f>+'C79'!R27/'C78'!R27*100</f>
        <v>77.178423236514533</v>
      </c>
      <c r="S27" s="99">
        <f>+'C79'!S27/'C78'!S27*100</f>
        <v>71.523178807947019</v>
      </c>
      <c r="T27" s="99">
        <f>+'C79'!T27/'C78'!T27*100</f>
        <v>79.758308157099705</v>
      </c>
      <c r="U27" s="99"/>
      <c r="V27" s="99">
        <f>+'C79'!V27/'C78'!V27*100</f>
        <v>82.889733840304174</v>
      </c>
      <c r="W27" s="99">
        <f>+'C79'!W27/'C78'!W27*100</f>
        <v>83.505154639175259</v>
      </c>
      <c r="X27" s="99">
        <f>+'C79'!X27/'C78'!X27*100</f>
        <v>82.53012048192771</v>
      </c>
      <c r="Y27" s="99"/>
      <c r="Z27" s="99">
        <f>+'C79'!Z27/'C78'!Z27*100</f>
        <v>90.338164251207729</v>
      </c>
      <c r="AA27" s="99">
        <f>+'C79'!AA27/'C78'!AA27*100</f>
        <v>93.150684931506845</v>
      </c>
      <c r="AB27" s="99">
        <f>+'C79'!AB27/'C78'!AB27*100</f>
        <v>88.805970149253739</v>
      </c>
    </row>
    <row r="28" spans="1:28" ht="15.95" customHeight="1" x14ac:dyDescent="0.25">
      <c r="A28" s="53" t="s">
        <v>64</v>
      </c>
      <c r="B28" s="99">
        <f>+'C79'!B28/'C78'!B28*100</f>
        <v>92.58620689655173</v>
      </c>
      <c r="C28" s="99">
        <f>+'C79'!C28/'C78'!C28*100</f>
        <v>88.28125</v>
      </c>
      <c r="D28" s="99">
        <f>+'C79'!D28/'C78'!D28*100</f>
        <v>94.716494845360828</v>
      </c>
      <c r="E28" s="99"/>
      <c r="F28" s="99">
        <v>0</v>
      </c>
      <c r="G28" s="99">
        <v>0</v>
      </c>
      <c r="H28" s="99">
        <v>0</v>
      </c>
      <c r="I28" s="99"/>
      <c r="J28" s="99">
        <v>0</v>
      </c>
      <c r="K28" s="99">
        <v>0</v>
      </c>
      <c r="L28" s="99">
        <v>0</v>
      </c>
      <c r="M28" s="99"/>
      <c r="N28" s="99">
        <v>0</v>
      </c>
      <c r="O28" s="99">
        <v>0</v>
      </c>
      <c r="P28" s="99">
        <v>0</v>
      </c>
      <c r="Q28" s="99"/>
      <c r="R28" s="99">
        <f>+'C79'!R28/'C78'!R28*100</f>
        <v>92</v>
      </c>
      <c r="S28" s="99">
        <f>+'C79'!S28/'C78'!S28*100</f>
        <v>89.285714285714292</v>
      </c>
      <c r="T28" s="99">
        <f>+'C79'!T28/'C78'!T28*100</f>
        <v>93.502824858757066</v>
      </c>
      <c r="U28" s="99"/>
      <c r="V28" s="99">
        <f>+'C79'!V28/'C78'!V28*100</f>
        <v>91.364902506963787</v>
      </c>
      <c r="W28" s="99">
        <f>+'C79'!W28/'C78'!W28*100</f>
        <v>85.087719298245617</v>
      </c>
      <c r="X28" s="99">
        <f>+'C79'!X28/'C78'!X28*100</f>
        <v>94.285714285714278</v>
      </c>
      <c r="Y28" s="99"/>
      <c r="Z28" s="99">
        <f>+'C79'!Z28/'C78'!Z28*100</f>
        <v>95.617529880478088</v>
      </c>
      <c r="AA28" s="99">
        <f>+'C79'!AA28/'C78'!AA28*100</f>
        <v>90.540540540540533</v>
      </c>
      <c r="AB28" s="99">
        <f>+'C79'!AB28/'C78'!AB28*100</f>
        <v>97.740112994350284</v>
      </c>
    </row>
    <row r="29" spans="1:28" ht="15.95" customHeight="1" x14ac:dyDescent="0.25">
      <c r="A29" s="53" t="s">
        <v>65</v>
      </c>
      <c r="B29" s="99">
        <f>+'C79'!B29/'C78'!B29*100</f>
        <v>89.419795221843003</v>
      </c>
      <c r="C29" s="99">
        <f>+'C79'!C29/'C78'!C29*100</f>
        <v>89.380530973451329</v>
      </c>
      <c r="D29" s="99">
        <f>+'C79'!D29/'C78'!D29*100</f>
        <v>89.444444444444443</v>
      </c>
      <c r="E29" s="99"/>
      <c r="F29" s="99">
        <v>0</v>
      </c>
      <c r="G29" s="99">
        <v>0</v>
      </c>
      <c r="H29" s="99">
        <v>0</v>
      </c>
      <c r="I29" s="99"/>
      <c r="J29" s="99">
        <v>0</v>
      </c>
      <c r="K29" s="99">
        <v>0</v>
      </c>
      <c r="L29" s="99">
        <v>0</v>
      </c>
      <c r="M29" s="99"/>
      <c r="N29" s="99">
        <v>0</v>
      </c>
      <c r="O29" s="99">
        <v>0</v>
      </c>
      <c r="P29" s="99">
        <v>0</v>
      </c>
      <c r="Q29" s="99"/>
      <c r="R29" s="99">
        <f>+'C79'!R29/'C78'!R29*100</f>
        <v>85.18518518518519</v>
      </c>
      <c r="S29" s="99">
        <f>+'C79'!S29/'C78'!S29*100</f>
        <v>82.456140350877192</v>
      </c>
      <c r="T29" s="99">
        <f>+'C79'!T29/'C78'!T29*100</f>
        <v>88.235294117647058</v>
      </c>
      <c r="U29" s="99"/>
      <c r="V29" s="99">
        <f>+'C79'!V29/'C78'!V29*100</f>
        <v>88.495575221238937</v>
      </c>
      <c r="W29" s="99">
        <f>+'C79'!W29/'C78'!W29*100</f>
        <v>94.594594594594597</v>
      </c>
      <c r="X29" s="99">
        <f>+'C79'!X29/'C78'!X29*100</f>
        <v>85.526315789473685</v>
      </c>
      <c r="Y29" s="99"/>
      <c r="Z29" s="99">
        <f>+'C79'!Z29/'C78'!Z29*100</f>
        <v>97.222222222222214</v>
      </c>
      <c r="AA29" s="99">
        <f>+'C79'!AA29/'C78'!AA29*100</f>
        <v>100</v>
      </c>
      <c r="AB29" s="99">
        <f>+'C79'!AB29/'C78'!AB29*100</f>
        <v>96.226415094339629</v>
      </c>
    </row>
    <row r="30" spans="1:28" ht="15.95" customHeight="1" x14ac:dyDescent="0.25">
      <c r="A30" s="53" t="s">
        <v>66</v>
      </c>
      <c r="B30" s="99">
        <f>+'C79'!B30/'C78'!B30*100</f>
        <v>46.928746928746925</v>
      </c>
      <c r="C30" s="99">
        <f>+'C79'!C30/'C78'!C30*100</f>
        <v>42.758620689655174</v>
      </c>
      <c r="D30" s="99">
        <f>+'C79'!D30/'C78'!D30*100</f>
        <v>49.236641221374043</v>
      </c>
      <c r="E30" s="99"/>
      <c r="F30" s="99">
        <v>0</v>
      </c>
      <c r="G30" s="99">
        <v>0</v>
      </c>
      <c r="H30" s="99">
        <v>0</v>
      </c>
      <c r="I30" s="99"/>
      <c r="J30" s="99">
        <v>0</v>
      </c>
      <c r="K30" s="99">
        <v>0</v>
      </c>
      <c r="L30" s="99">
        <v>0</v>
      </c>
      <c r="M30" s="99"/>
      <c r="N30" s="99">
        <v>0</v>
      </c>
      <c r="O30" s="99">
        <v>0</v>
      </c>
      <c r="P30" s="99">
        <v>0</v>
      </c>
      <c r="Q30" s="99"/>
      <c r="R30" s="99">
        <f>+'C79'!R30/'C78'!R30*100</f>
        <v>36.363636363636367</v>
      </c>
      <c r="S30" s="99">
        <f>+'C79'!S30/'C78'!S30*100</f>
        <v>31.944444444444443</v>
      </c>
      <c r="T30" s="99">
        <f>+'C79'!T30/'C78'!T30*100</f>
        <v>39.42307692307692</v>
      </c>
      <c r="U30" s="99"/>
      <c r="V30" s="99">
        <f>+'C79'!V30/'C78'!V30*100</f>
        <v>38.135593220338983</v>
      </c>
      <c r="W30" s="99">
        <f>+'C79'!W30/'C78'!W30*100</f>
        <v>37.5</v>
      </c>
      <c r="X30" s="99">
        <f>+'C79'!X30/'C78'!X30*100</f>
        <v>38.372093023255815</v>
      </c>
      <c r="Y30" s="99"/>
      <c r="Z30" s="99">
        <f>+'C79'!Z30/'C78'!Z30*100</f>
        <v>72.56637168141593</v>
      </c>
      <c r="AA30" s="99">
        <f>+'C79'!AA30/'C78'!AA30*100</f>
        <v>65.853658536585371</v>
      </c>
      <c r="AB30" s="99">
        <f>+'C79'!AB30/'C78'!AB30*100</f>
        <v>76.388888888888886</v>
      </c>
    </row>
    <row r="31" spans="1:28" ht="15.95" customHeight="1" x14ac:dyDescent="0.25">
      <c r="A31" s="53" t="s">
        <v>67</v>
      </c>
      <c r="B31" s="99">
        <f>+'C79'!B31/'C78'!B31*100</f>
        <v>79.408138101109742</v>
      </c>
      <c r="C31" s="99">
        <f>+'C79'!C31/'C78'!C31*100</f>
        <v>82.426778242677827</v>
      </c>
      <c r="D31" s="99">
        <f>+'C79'!D31/'C78'!D31*100</f>
        <v>78.146853146853147</v>
      </c>
      <c r="E31" s="99"/>
      <c r="F31" s="99">
        <v>0</v>
      </c>
      <c r="G31" s="99">
        <v>0</v>
      </c>
      <c r="H31" s="99">
        <v>0</v>
      </c>
      <c r="I31" s="99"/>
      <c r="J31" s="99">
        <v>0</v>
      </c>
      <c r="K31" s="99">
        <v>0</v>
      </c>
      <c r="L31" s="99">
        <v>0</v>
      </c>
      <c r="M31" s="99"/>
      <c r="N31" s="99">
        <v>0</v>
      </c>
      <c r="O31" s="99">
        <v>0</v>
      </c>
      <c r="P31" s="99">
        <v>0</v>
      </c>
      <c r="Q31" s="99"/>
      <c r="R31" s="99">
        <f>+'C79'!R31/'C78'!R31*100</f>
        <v>71.07692307692308</v>
      </c>
      <c r="S31" s="99">
        <f>+'C79'!S31/'C78'!S31*100</f>
        <v>84.444444444444443</v>
      </c>
      <c r="T31" s="99">
        <f>+'C79'!T31/'C78'!T31*100</f>
        <v>65.957446808510639</v>
      </c>
      <c r="U31" s="99"/>
      <c r="V31" s="99">
        <f>+'C79'!V31/'C78'!V31*100</f>
        <v>78.518518518518519</v>
      </c>
      <c r="W31" s="99">
        <f>+'C79'!W31/'C78'!W31*100</f>
        <v>75.268817204301072</v>
      </c>
      <c r="X31" s="99">
        <f>+'C79'!X31/'C78'!X31*100</f>
        <v>80.225988700564983</v>
      </c>
      <c r="Y31" s="99"/>
      <c r="Z31" s="99">
        <f>+'C79'!Z31/'C78'!Z31*100</f>
        <v>93.055555555555557</v>
      </c>
      <c r="AA31" s="99">
        <f>+'C79'!AA31/'C78'!AA31*100</f>
        <v>91.071428571428569</v>
      </c>
      <c r="AB31" s="99">
        <f>+'C79'!AB31/'C78'!AB31*100</f>
        <v>93.75</v>
      </c>
    </row>
    <row r="32" spans="1:28" ht="15.95" customHeight="1" x14ac:dyDescent="0.25">
      <c r="A32" s="53" t="s">
        <v>68</v>
      </c>
      <c r="B32" s="99">
        <f>+'C79'!B32/'C78'!B32*100</f>
        <v>86.609686609686605</v>
      </c>
      <c r="C32" s="99">
        <f>+'C79'!C32/'C78'!C32*100</f>
        <v>85.253456221198149</v>
      </c>
      <c r="D32" s="99">
        <f>+'C79'!D32/'C78'!D32*100</f>
        <v>87.216494845360828</v>
      </c>
      <c r="E32" s="99"/>
      <c r="F32" s="99">
        <v>0</v>
      </c>
      <c r="G32" s="99">
        <v>0</v>
      </c>
      <c r="H32" s="99">
        <v>0</v>
      </c>
      <c r="I32" s="99"/>
      <c r="J32" s="99">
        <v>0</v>
      </c>
      <c r="K32" s="99">
        <v>0</v>
      </c>
      <c r="L32" s="99">
        <v>0</v>
      </c>
      <c r="M32" s="99"/>
      <c r="N32" s="99">
        <v>0</v>
      </c>
      <c r="O32" s="99">
        <v>0</v>
      </c>
      <c r="P32" s="99">
        <v>0</v>
      </c>
      <c r="Q32" s="99"/>
      <c r="R32" s="99">
        <f>+'C79'!R32/'C78'!R32*100</f>
        <v>89.247311827956992</v>
      </c>
      <c r="S32" s="99">
        <f>+'C79'!S32/'C78'!S32*100</f>
        <v>87.719298245614027</v>
      </c>
      <c r="T32" s="99">
        <f>+'C79'!T32/'C78'!T32*100</f>
        <v>89.922480620155042</v>
      </c>
      <c r="U32" s="99"/>
      <c r="V32" s="99">
        <f>+'C79'!V32/'C78'!V32*100</f>
        <v>90.721649484536087</v>
      </c>
      <c r="W32" s="99">
        <f>+'C79'!W32/'C78'!W32*100</f>
        <v>91.803278688524586</v>
      </c>
      <c r="X32" s="99">
        <f>+'C79'!X32/'C78'!X32*100</f>
        <v>90.225563909774436</v>
      </c>
      <c r="Y32" s="99"/>
      <c r="Z32" s="99">
        <f>+'C79'!Z32/'C78'!Z32*100</f>
        <v>73.529411764705884</v>
      </c>
      <c r="AA32" s="99">
        <f>+'C79'!AA32/'C78'!AA32*100</f>
        <v>69.047619047619051</v>
      </c>
      <c r="AB32" s="99">
        <f>+'C79'!AB32/'C78'!AB32*100</f>
        <v>75.531914893617028</v>
      </c>
    </row>
    <row r="33" spans="1:28" ht="15.95" customHeight="1" x14ac:dyDescent="0.25">
      <c r="A33" s="53" t="s">
        <v>479</v>
      </c>
      <c r="B33" s="99">
        <f>+'C79'!B33/'C78'!B33*100</f>
        <v>81.09339407744875</v>
      </c>
      <c r="C33" s="99">
        <f>+'C79'!C33/'C78'!C33*100</f>
        <v>75.572519083969468</v>
      </c>
      <c r="D33" s="99">
        <f>+'C79'!D33/'C78'!D33*100</f>
        <v>83.441558441558442</v>
      </c>
      <c r="E33" s="99"/>
      <c r="F33" s="99">
        <v>0</v>
      </c>
      <c r="G33" s="99">
        <v>0</v>
      </c>
      <c r="H33" s="99">
        <v>0</v>
      </c>
      <c r="I33" s="99"/>
      <c r="J33" s="99">
        <v>0</v>
      </c>
      <c r="K33" s="99">
        <v>0</v>
      </c>
      <c r="L33" s="99">
        <v>0</v>
      </c>
      <c r="M33" s="99"/>
      <c r="N33" s="99">
        <v>0</v>
      </c>
      <c r="O33" s="99">
        <v>0</v>
      </c>
      <c r="P33" s="99">
        <v>0</v>
      </c>
      <c r="Q33" s="99"/>
      <c r="R33" s="99">
        <f>+'C79'!R33/'C78'!R33*100</f>
        <v>73.643410852713174</v>
      </c>
      <c r="S33" s="99">
        <f>+'C79'!S33/'C78'!S33*100</f>
        <v>66.666666666666657</v>
      </c>
      <c r="T33" s="99">
        <f>+'C79'!T33/'C78'!T33*100</f>
        <v>76.666666666666671</v>
      </c>
      <c r="U33" s="99"/>
      <c r="V33" s="99">
        <f>+'C79'!V33/'C78'!V33*100</f>
        <v>86.549707602339183</v>
      </c>
      <c r="W33" s="99">
        <f>+'C79'!W33/'C78'!W33*100</f>
        <v>79.166666666666657</v>
      </c>
      <c r="X33" s="99">
        <f>+'C79'!X33/'C78'!X33*100</f>
        <v>89.430894308943081</v>
      </c>
      <c r="Y33" s="99"/>
      <c r="Z33" s="99">
        <f>+'C79'!Z33/'C78'!Z33*100</f>
        <v>81.294964028776988</v>
      </c>
      <c r="AA33" s="99">
        <f>+'C79'!AA33/'C78'!AA33*100</f>
        <v>79.545454545454547</v>
      </c>
      <c r="AB33" s="99">
        <f>+'C79'!AB33/'C78'!AB33*100</f>
        <v>82.10526315789474</v>
      </c>
    </row>
    <row r="34" spans="1:28" ht="15.95" customHeight="1" x14ac:dyDescent="0.25">
      <c r="A34" s="53" t="s">
        <v>69</v>
      </c>
      <c r="B34" s="99">
        <f>+'C79'!B34/'C78'!B34*100</f>
        <v>78.987341772151893</v>
      </c>
      <c r="C34" s="99">
        <f>+'C79'!C34/'C78'!C34*100</f>
        <v>75</v>
      </c>
      <c r="D34" s="99">
        <f>+'C79'!D34/'C78'!D34*100</f>
        <v>80.33898305084746</v>
      </c>
      <c r="E34" s="99"/>
      <c r="F34" s="99">
        <v>0</v>
      </c>
      <c r="G34" s="99">
        <v>0</v>
      </c>
      <c r="H34" s="99">
        <v>0</v>
      </c>
      <c r="I34" s="99"/>
      <c r="J34" s="99">
        <v>0</v>
      </c>
      <c r="K34" s="99">
        <v>0</v>
      </c>
      <c r="L34" s="99">
        <v>0</v>
      </c>
      <c r="M34" s="99"/>
      <c r="N34" s="99">
        <v>0</v>
      </c>
      <c r="O34" s="99">
        <v>0</v>
      </c>
      <c r="P34" s="99">
        <v>0</v>
      </c>
      <c r="Q34" s="99"/>
      <c r="R34" s="99">
        <f>+'C79'!R34/'C78'!R34*100</f>
        <v>79.227053140096615</v>
      </c>
      <c r="S34" s="99">
        <f>+'C79'!S34/'C78'!S34*100</f>
        <v>79.591836734693871</v>
      </c>
      <c r="T34" s="99">
        <f>+'C79'!T34/'C78'!T34*100</f>
        <v>79.113924050632917</v>
      </c>
      <c r="U34" s="99"/>
      <c r="V34" s="99">
        <f>+'C79'!V34/'C78'!V34*100</f>
        <v>76.851851851851848</v>
      </c>
      <c r="W34" s="99">
        <f>+'C79'!W34/'C78'!W34*100</f>
        <v>73.076923076923066</v>
      </c>
      <c r="X34" s="99">
        <f>+'C79'!X34/'C78'!X34*100</f>
        <v>78.048780487804876</v>
      </c>
      <c r="Y34" s="99"/>
      <c r="Z34" s="99">
        <f>+'C79'!Z34/'C78'!Z34*100</f>
        <v>81.25</v>
      </c>
      <c r="AA34" s="99">
        <f>+'C79'!AA34/'C78'!AA34*100</f>
        <v>68</v>
      </c>
      <c r="AB34" s="99">
        <f>+'C79'!AB34/'C78'!AB34*100</f>
        <v>87.272727272727266</v>
      </c>
    </row>
    <row r="35" spans="1:28" ht="15.95" customHeight="1" x14ac:dyDescent="0.25">
      <c r="A35" s="53" t="s">
        <v>70</v>
      </c>
      <c r="B35" s="99">
        <f>+'C79'!B35/'C78'!B35*100</f>
        <v>95.541401273885356</v>
      </c>
      <c r="C35" s="99">
        <f>+'C79'!C35/'C78'!C35*100</f>
        <v>90.654205607476641</v>
      </c>
      <c r="D35" s="99">
        <f>+'C79'!D35/'C78'!D35*100</f>
        <v>96.978021978021971</v>
      </c>
      <c r="E35" s="99"/>
      <c r="F35" s="99">
        <v>0</v>
      </c>
      <c r="G35" s="99">
        <v>0</v>
      </c>
      <c r="H35" s="99">
        <v>0</v>
      </c>
      <c r="I35" s="99"/>
      <c r="J35" s="99">
        <v>0</v>
      </c>
      <c r="K35" s="99">
        <v>0</v>
      </c>
      <c r="L35" s="99">
        <v>0</v>
      </c>
      <c r="M35" s="99"/>
      <c r="N35" s="99">
        <v>0</v>
      </c>
      <c r="O35" s="99">
        <v>0</v>
      </c>
      <c r="P35" s="99">
        <v>0</v>
      </c>
      <c r="Q35" s="99"/>
      <c r="R35" s="99">
        <f>+'C79'!R35/'C78'!R35*100</f>
        <v>96.212121212121218</v>
      </c>
      <c r="S35" s="99">
        <f>+'C79'!S35/'C78'!S35*100</f>
        <v>90.789473684210535</v>
      </c>
      <c r="T35" s="99">
        <f>+'C79'!T35/'C78'!T35*100</f>
        <v>97.5</v>
      </c>
      <c r="U35" s="99"/>
      <c r="V35" s="99">
        <f>+'C79'!V35/'C78'!V35*100</f>
        <v>95.498392282958207</v>
      </c>
      <c r="W35" s="99">
        <f>+'C79'!W35/'C78'!W35*100</f>
        <v>92.753623188405797</v>
      </c>
      <c r="X35" s="99">
        <f>+'C79'!X35/'C78'!X35*100</f>
        <v>96.280991735537185</v>
      </c>
      <c r="Y35" s="99"/>
      <c r="Z35" s="99">
        <f>+'C79'!Z35/'C78'!Z35*100</f>
        <v>94.468085106382986</v>
      </c>
      <c r="AA35" s="99">
        <f>+'C79'!AA35/'C78'!AA35*100</f>
        <v>88.405797101449281</v>
      </c>
      <c r="AB35" s="99">
        <f>+'C79'!AB35/'C78'!AB35*100</f>
        <v>96.98795180722891</v>
      </c>
    </row>
    <row r="36" spans="1:28" ht="15.95" customHeight="1" x14ac:dyDescent="0.25">
      <c r="A36" s="53" t="s">
        <v>71</v>
      </c>
      <c r="B36" s="99">
        <f>+'C79'!B36/'C78'!B36*100</f>
        <v>80.208333333333343</v>
      </c>
      <c r="C36" s="99">
        <f>+'C79'!C36/'C78'!C36*100</f>
        <v>78.688524590163937</v>
      </c>
      <c r="D36" s="99">
        <f>+'C79'!D36/'C78'!D36*100</f>
        <v>80.616740088105729</v>
      </c>
      <c r="E36" s="99"/>
      <c r="F36" s="99">
        <v>0</v>
      </c>
      <c r="G36" s="99">
        <v>0</v>
      </c>
      <c r="H36" s="99">
        <v>0</v>
      </c>
      <c r="I36" s="99"/>
      <c r="J36" s="99">
        <v>0</v>
      </c>
      <c r="K36" s="99">
        <v>0</v>
      </c>
      <c r="L36" s="99">
        <v>0</v>
      </c>
      <c r="M36" s="99"/>
      <c r="N36" s="99">
        <v>0</v>
      </c>
      <c r="O36" s="99">
        <v>0</v>
      </c>
      <c r="P36" s="99">
        <v>0</v>
      </c>
      <c r="Q36" s="99"/>
      <c r="R36" s="99">
        <f>+'C79'!R36/'C78'!R36*100</f>
        <v>72.727272727272734</v>
      </c>
      <c r="S36" s="99">
        <f>+'C79'!S36/'C78'!S36*100</f>
        <v>76.470588235294116</v>
      </c>
      <c r="T36" s="99">
        <f>+'C79'!T36/'C78'!T36*100</f>
        <v>72.115384615384613</v>
      </c>
      <c r="U36" s="99"/>
      <c r="V36" s="99">
        <f>+'C79'!V36/'C78'!V36*100</f>
        <v>79.381443298969074</v>
      </c>
      <c r="W36" s="99">
        <f>+'C79'!W36/'C78'!W36*100</f>
        <v>78.571428571428569</v>
      </c>
      <c r="X36" s="99">
        <f>+'C79'!X36/'C78'!X36*100</f>
        <v>79.710144927536234</v>
      </c>
      <c r="Y36" s="99"/>
      <c r="Z36" s="99">
        <f>+'C79'!Z36/'C78'!Z36*100</f>
        <v>94.285714285714278</v>
      </c>
      <c r="AA36" s="99">
        <f>+'C79'!AA36/'C78'!AA36*100</f>
        <v>81.25</v>
      </c>
      <c r="AB36" s="99">
        <f>+'C79'!AB36/'C78'!AB36*100</f>
        <v>98.148148148148152</v>
      </c>
    </row>
    <row r="37" spans="1:28" ht="15.95" customHeight="1" thickBot="1" x14ac:dyDescent="0.3">
      <c r="A37" s="49" t="s">
        <v>72</v>
      </c>
      <c r="B37" s="224" t="s">
        <v>30</v>
      </c>
      <c r="C37" s="224" t="s">
        <v>30</v>
      </c>
      <c r="D37" s="224" t="s">
        <v>30</v>
      </c>
      <c r="E37" s="224"/>
      <c r="F37" s="224">
        <v>0</v>
      </c>
      <c r="G37" s="224">
        <v>0</v>
      </c>
      <c r="H37" s="224">
        <v>0</v>
      </c>
      <c r="I37" s="224"/>
      <c r="J37" s="224">
        <v>0</v>
      </c>
      <c r="K37" s="224">
        <v>0</v>
      </c>
      <c r="L37" s="224">
        <v>0</v>
      </c>
      <c r="M37" s="224"/>
      <c r="N37" s="224">
        <v>0</v>
      </c>
      <c r="O37" s="224">
        <v>0</v>
      </c>
      <c r="P37" s="224">
        <v>0</v>
      </c>
      <c r="Q37" s="224"/>
      <c r="R37" s="224" t="s">
        <v>30</v>
      </c>
      <c r="S37" s="224" t="s">
        <v>30</v>
      </c>
      <c r="T37" s="224" t="s">
        <v>30</v>
      </c>
      <c r="U37" s="224"/>
      <c r="V37" s="224" t="s">
        <v>30</v>
      </c>
      <c r="W37" s="224" t="s">
        <v>30</v>
      </c>
      <c r="X37" s="224" t="s">
        <v>30</v>
      </c>
      <c r="Y37" s="224"/>
      <c r="Z37" s="224" t="s">
        <v>30</v>
      </c>
      <c r="AA37" s="224" t="s">
        <v>30</v>
      </c>
      <c r="AB37" s="224" t="s">
        <v>30</v>
      </c>
    </row>
    <row r="38" spans="1:28" ht="15" customHeight="1" x14ac:dyDescent="0.25">
      <c r="A38" s="257" t="s">
        <v>474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467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468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39:AB39"/>
    <mergeCell ref="A40:AB40"/>
    <mergeCell ref="V7:X7"/>
    <mergeCell ref="Z7:AB7"/>
    <mergeCell ref="A38:AB38"/>
    <mergeCell ref="A7:A8"/>
    <mergeCell ref="B7:D7"/>
    <mergeCell ref="F7:H7"/>
    <mergeCell ref="J7:L7"/>
    <mergeCell ref="N7:P7"/>
    <mergeCell ref="R7:T7"/>
    <mergeCell ref="AC2:AD3"/>
    <mergeCell ref="A1:AB1"/>
    <mergeCell ref="A2:AB2"/>
    <mergeCell ref="A5:AB5"/>
    <mergeCell ref="A3:AB3"/>
    <mergeCell ref="A4:AB4"/>
  </mergeCells>
  <hyperlinks>
    <hyperlink ref="AD2:AE3" location="INDICE!A1" display="INDICE"/>
    <hyperlink ref="AC2" r:id="rId1" location="INDICE!A1"/>
    <hyperlink ref="AC2:AD3" location="INDICE!A1" display="INDICE"/>
  </hyperlinks>
  <printOptions horizontalCentered="1"/>
  <pageMargins left="0.39370078740157483" right="0.39370078740157483" top="0.59055118110236227" bottom="0.98425196850393704" header="0" footer="0"/>
  <pageSetup scale="88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9"/>
  <sheetViews>
    <sheetView showGridLines="0" zoomScaleNormal="100" zoomScaleSheetLayoutView="100" workbookViewId="0">
      <selection activeCell="AE13" sqref="AE13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hidden="1" customWidth="1"/>
    <col min="6" max="8" width="7.7109375" style="48" hidden="1" customWidth="1"/>
    <col min="9" max="9" width="1.42578125" style="48" hidden="1" customWidth="1"/>
    <col min="10" max="12" width="7.7109375" style="48" hidden="1" customWidth="1"/>
    <col min="13" max="13" width="1.85546875" style="48" hidden="1" customWidth="1"/>
    <col min="14" max="16" width="7.7109375" style="48" hidden="1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2" ht="15" customHeight="1" x14ac:dyDescent="0.25">
      <c r="A1" s="265" t="s">
        <v>525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2" ht="15" customHeight="1" x14ac:dyDescent="0.25">
      <c r="A2" s="265" t="s">
        <v>247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222"/>
      <c r="AF2" s="222"/>
    </row>
    <row r="3" spans="1:32" ht="15" customHeight="1" x14ac:dyDescent="0.25">
      <c r="A3" s="260" t="s">
        <v>506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47"/>
      <c r="AD3" s="247"/>
      <c r="AE3" s="222"/>
      <c r="AF3" s="222"/>
    </row>
    <row r="4" spans="1:32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2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2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2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2" s="51" customFormat="1" ht="15.95" customHeight="1" x14ac:dyDescent="0.25">
      <c r="A9" s="51" t="s">
        <v>8</v>
      </c>
      <c r="B9" s="120">
        <f>+F9+J9+N9+R9+V9+Z9</f>
        <v>2156</v>
      </c>
      <c r="C9" s="110">
        <f>+G9+K9+O9+S9+W9+AA9</f>
        <v>857</v>
      </c>
      <c r="D9" s="120">
        <f>+H9+L9+P9+T9+X9+AB9</f>
        <v>1299</v>
      </c>
      <c r="E9" s="120"/>
      <c r="F9" s="120">
        <f>SUM(F11:F37)</f>
        <v>0</v>
      </c>
      <c r="G9" s="120">
        <f>SUM(G11:G37)</f>
        <v>0</v>
      </c>
      <c r="H9" s="120">
        <f>SUM(H11:H37)</f>
        <v>0</v>
      </c>
      <c r="I9" s="120"/>
      <c r="J9" s="120">
        <f>SUM(J11:J37)</f>
        <v>0</v>
      </c>
      <c r="K9" s="120">
        <f>SUM(K11:K37)</f>
        <v>0</v>
      </c>
      <c r="L9" s="120">
        <f>SUM(L11:L37)</f>
        <v>0</v>
      </c>
      <c r="M9" s="120"/>
      <c r="N9" s="120">
        <f>SUM(N11:N37)</f>
        <v>0</v>
      </c>
      <c r="O9" s="120">
        <f>SUM(O11:O37)</f>
        <v>0</v>
      </c>
      <c r="P9" s="120">
        <f>SUM(P11:P37)</f>
        <v>0</v>
      </c>
      <c r="Q9" s="120"/>
      <c r="R9" s="120">
        <f>SUM(R11:R37)</f>
        <v>1142</v>
      </c>
      <c r="S9" s="110">
        <f>SUM(S11:S37)</f>
        <v>454</v>
      </c>
      <c r="T9" s="110">
        <f>SUM(T11:T37)</f>
        <v>688</v>
      </c>
      <c r="U9" s="110"/>
      <c r="V9" s="110">
        <f>SUM(V11:V37)</f>
        <v>676</v>
      </c>
      <c r="W9" s="110">
        <f>SUM(W11:W37)</f>
        <v>254</v>
      </c>
      <c r="X9" s="110">
        <f>SUM(X11:X37)</f>
        <v>422</v>
      </c>
      <c r="Y9" s="110"/>
      <c r="Z9" s="110">
        <f>SUM(Z11:Z37)</f>
        <v>338</v>
      </c>
      <c r="AA9" s="110">
        <f>SUM(AA11:AA37)</f>
        <v>149</v>
      </c>
      <c r="AB9" s="110">
        <f>SUM(AB11:AB37)</f>
        <v>189</v>
      </c>
    </row>
    <row r="10" spans="1:32" ht="15" customHeight="1" x14ac:dyDescent="0.25">
      <c r="A10" s="53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32" ht="15.95" customHeight="1" x14ac:dyDescent="0.25">
      <c r="A11" s="53" t="s">
        <v>47</v>
      </c>
      <c r="B11" s="37">
        <v>13</v>
      </c>
      <c r="C11" s="37">
        <v>3</v>
      </c>
      <c r="D11" s="37">
        <v>10</v>
      </c>
      <c r="E11" s="37"/>
      <c r="F11" s="37">
        <v>0</v>
      </c>
      <c r="G11" s="37">
        <v>0</v>
      </c>
      <c r="H11" s="37">
        <v>0</v>
      </c>
      <c r="I11" s="37"/>
      <c r="J11" s="37">
        <v>0</v>
      </c>
      <c r="K11" s="37">
        <v>0</v>
      </c>
      <c r="L11" s="37">
        <v>0</v>
      </c>
      <c r="M11" s="37"/>
      <c r="N11" s="37">
        <v>0</v>
      </c>
      <c r="O11" s="37">
        <v>0</v>
      </c>
      <c r="P11" s="37">
        <v>0</v>
      </c>
      <c r="Q11" s="37"/>
      <c r="R11" s="37">
        <v>5</v>
      </c>
      <c r="S11" s="37">
        <v>3</v>
      </c>
      <c r="T11" s="37">
        <v>2</v>
      </c>
      <c r="U11" s="37"/>
      <c r="V11" s="37">
        <v>5</v>
      </c>
      <c r="W11" s="37">
        <v>0</v>
      </c>
      <c r="X11" s="37">
        <v>5</v>
      </c>
      <c r="Y11" s="37"/>
      <c r="Z11" s="37">
        <v>3</v>
      </c>
      <c r="AA11" s="37">
        <v>0</v>
      </c>
      <c r="AB11" s="37">
        <v>3</v>
      </c>
    </row>
    <row r="12" spans="1:32" ht="15.95" customHeight="1" x14ac:dyDescent="0.25">
      <c r="A12" s="53" t="s">
        <v>48</v>
      </c>
      <c r="B12" s="37">
        <v>91</v>
      </c>
      <c r="C12" s="37">
        <v>32</v>
      </c>
      <c r="D12" s="37">
        <v>59</v>
      </c>
      <c r="E12" s="37"/>
      <c r="F12" s="37">
        <v>0</v>
      </c>
      <c r="G12" s="37">
        <v>0</v>
      </c>
      <c r="H12" s="37">
        <v>0</v>
      </c>
      <c r="I12" s="37"/>
      <c r="J12" s="37">
        <v>0</v>
      </c>
      <c r="K12" s="37">
        <v>0</v>
      </c>
      <c r="L12" s="37">
        <v>0</v>
      </c>
      <c r="M12" s="37"/>
      <c r="N12" s="37">
        <v>0</v>
      </c>
      <c r="O12" s="37">
        <v>0</v>
      </c>
      <c r="P12" s="37">
        <v>0</v>
      </c>
      <c r="Q12" s="37"/>
      <c r="R12" s="37">
        <v>46</v>
      </c>
      <c r="S12" s="37">
        <v>14</v>
      </c>
      <c r="T12" s="37">
        <v>32</v>
      </c>
      <c r="U12" s="37"/>
      <c r="V12" s="37">
        <v>34</v>
      </c>
      <c r="W12" s="37">
        <v>14</v>
      </c>
      <c r="X12" s="37">
        <v>20</v>
      </c>
      <c r="Y12" s="37"/>
      <c r="Z12" s="37">
        <v>11</v>
      </c>
      <c r="AA12" s="37">
        <v>4</v>
      </c>
      <c r="AB12" s="37">
        <v>7</v>
      </c>
    </row>
    <row r="13" spans="1:32" ht="15.95" customHeight="1" x14ac:dyDescent="0.25">
      <c r="A13" s="53" t="s">
        <v>49</v>
      </c>
      <c r="B13" s="37">
        <v>18</v>
      </c>
      <c r="C13" s="37">
        <v>8</v>
      </c>
      <c r="D13" s="37">
        <v>10</v>
      </c>
      <c r="E13" s="37"/>
      <c r="F13" s="37">
        <v>0</v>
      </c>
      <c r="G13" s="37">
        <v>0</v>
      </c>
      <c r="H13" s="37">
        <v>0</v>
      </c>
      <c r="I13" s="37"/>
      <c r="J13" s="37">
        <v>0</v>
      </c>
      <c r="K13" s="37">
        <v>0</v>
      </c>
      <c r="L13" s="37">
        <v>0</v>
      </c>
      <c r="M13" s="37"/>
      <c r="N13" s="37">
        <v>0</v>
      </c>
      <c r="O13" s="37">
        <v>0</v>
      </c>
      <c r="P13" s="37">
        <v>0</v>
      </c>
      <c r="Q13" s="37"/>
      <c r="R13" s="37">
        <v>3</v>
      </c>
      <c r="S13" s="37">
        <v>1</v>
      </c>
      <c r="T13" s="37">
        <v>2</v>
      </c>
      <c r="U13" s="37"/>
      <c r="V13" s="37">
        <v>3</v>
      </c>
      <c r="W13" s="37">
        <v>2</v>
      </c>
      <c r="X13" s="37">
        <v>1</v>
      </c>
      <c r="Y13" s="37"/>
      <c r="Z13" s="37">
        <v>12</v>
      </c>
      <c r="AA13" s="37">
        <v>5</v>
      </c>
      <c r="AB13" s="37">
        <v>7</v>
      </c>
    </row>
    <row r="14" spans="1:32" ht="15.95" customHeight="1" x14ac:dyDescent="0.25">
      <c r="A14" s="53" t="s">
        <v>50</v>
      </c>
      <c r="B14" s="37">
        <v>207</v>
      </c>
      <c r="C14" s="37">
        <v>110</v>
      </c>
      <c r="D14" s="37">
        <v>97</v>
      </c>
      <c r="E14" s="37"/>
      <c r="F14" s="37">
        <v>0</v>
      </c>
      <c r="G14" s="37">
        <v>0</v>
      </c>
      <c r="H14" s="37">
        <v>0</v>
      </c>
      <c r="I14" s="37"/>
      <c r="J14" s="37">
        <v>0</v>
      </c>
      <c r="K14" s="37">
        <v>0</v>
      </c>
      <c r="L14" s="37">
        <v>0</v>
      </c>
      <c r="M14" s="37"/>
      <c r="N14" s="37">
        <v>0</v>
      </c>
      <c r="O14" s="37">
        <v>0</v>
      </c>
      <c r="P14" s="37">
        <v>0</v>
      </c>
      <c r="Q14" s="37"/>
      <c r="R14" s="37">
        <v>104</v>
      </c>
      <c r="S14" s="37">
        <v>47</v>
      </c>
      <c r="T14" s="37">
        <v>57</v>
      </c>
      <c r="U14" s="37"/>
      <c r="V14" s="37">
        <v>65</v>
      </c>
      <c r="W14" s="37">
        <v>37</v>
      </c>
      <c r="X14" s="37">
        <v>28</v>
      </c>
      <c r="Y14" s="37"/>
      <c r="Z14" s="37">
        <v>38</v>
      </c>
      <c r="AA14" s="37">
        <v>26</v>
      </c>
      <c r="AB14" s="37">
        <v>12</v>
      </c>
    </row>
    <row r="15" spans="1:32" ht="15.95" customHeight="1" x14ac:dyDescent="0.25">
      <c r="A15" s="53" t="s">
        <v>51</v>
      </c>
      <c r="B15" s="37">
        <v>35</v>
      </c>
      <c r="C15" s="37">
        <v>16</v>
      </c>
      <c r="D15" s="37">
        <v>19</v>
      </c>
      <c r="E15" s="37"/>
      <c r="F15" s="37">
        <v>0</v>
      </c>
      <c r="G15" s="37">
        <v>0</v>
      </c>
      <c r="H15" s="37">
        <v>0</v>
      </c>
      <c r="I15" s="37"/>
      <c r="J15" s="37">
        <v>0</v>
      </c>
      <c r="K15" s="37">
        <v>0</v>
      </c>
      <c r="L15" s="37">
        <v>0</v>
      </c>
      <c r="M15" s="37"/>
      <c r="N15" s="37">
        <v>0</v>
      </c>
      <c r="O15" s="37">
        <v>0</v>
      </c>
      <c r="P15" s="37">
        <v>0</v>
      </c>
      <c r="Q15" s="37"/>
      <c r="R15" s="37">
        <v>25</v>
      </c>
      <c r="S15" s="37">
        <v>15</v>
      </c>
      <c r="T15" s="37">
        <v>10</v>
      </c>
      <c r="U15" s="37"/>
      <c r="V15" s="37">
        <v>8</v>
      </c>
      <c r="W15" s="37">
        <v>1</v>
      </c>
      <c r="X15" s="37">
        <v>7</v>
      </c>
      <c r="Y15" s="37"/>
      <c r="Z15" s="37">
        <v>2</v>
      </c>
      <c r="AA15" s="37">
        <v>0</v>
      </c>
      <c r="AB15" s="37">
        <v>2</v>
      </c>
    </row>
    <row r="16" spans="1:32" ht="15.95" customHeight="1" x14ac:dyDescent="0.25">
      <c r="A16" s="53" t="s">
        <v>52</v>
      </c>
      <c r="B16" s="37">
        <v>114</v>
      </c>
      <c r="C16" s="37">
        <v>58</v>
      </c>
      <c r="D16" s="37">
        <v>56</v>
      </c>
      <c r="E16" s="37"/>
      <c r="F16" s="37">
        <v>0</v>
      </c>
      <c r="G16" s="37">
        <v>0</v>
      </c>
      <c r="H16" s="37">
        <v>0</v>
      </c>
      <c r="I16" s="37"/>
      <c r="J16" s="37">
        <v>0</v>
      </c>
      <c r="K16" s="37">
        <v>0</v>
      </c>
      <c r="L16" s="37">
        <v>0</v>
      </c>
      <c r="M16" s="37"/>
      <c r="N16" s="37">
        <v>0</v>
      </c>
      <c r="O16" s="37">
        <v>0</v>
      </c>
      <c r="P16" s="37">
        <v>0</v>
      </c>
      <c r="Q16" s="37"/>
      <c r="R16" s="37">
        <v>76</v>
      </c>
      <c r="S16" s="37">
        <v>38</v>
      </c>
      <c r="T16" s="37">
        <v>38</v>
      </c>
      <c r="U16" s="37"/>
      <c r="V16" s="37">
        <v>29</v>
      </c>
      <c r="W16" s="37">
        <v>14</v>
      </c>
      <c r="X16" s="37">
        <v>15</v>
      </c>
      <c r="Y16" s="37"/>
      <c r="Z16" s="37">
        <v>9</v>
      </c>
      <c r="AA16" s="37">
        <v>6</v>
      </c>
      <c r="AB16" s="37">
        <v>3</v>
      </c>
    </row>
    <row r="17" spans="1:28" ht="15.95" customHeight="1" x14ac:dyDescent="0.25">
      <c r="A17" s="53" t="s">
        <v>53</v>
      </c>
      <c r="B17" s="37">
        <v>42</v>
      </c>
      <c r="C17" s="37">
        <v>21</v>
      </c>
      <c r="D17" s="37">
        <v>21</v>
      </c>
      <c r="E17" s="37"/>
      <c r="F17" s="37">
        <v>0</v>
      </c>
      <c r="G17" s="37">
        <v>0</v>
      </c>
      <c r="H17" s="37">
        <v>0</v>
      </c>
      <c r="I17" s="37"/>
      <c r="J17" s="37">
        <v>0</v>
      </c>
      <c r="K17" s="37">
        <v>0</v>
      </c>
      <c r="L17" s="37">
        <v>0</v>
      </c>
      <c r="M17" s="37"/>
      <c r="N17" s="37">
        <v>0</v>
      </c>
      <c r="O17" s="37">
        <v>0</v>
      </c>
      <c r="P17" s="37">
        <v>0</v>
      </c>
      <c r="Q17" s="37"/>
      <c r="R17" s="37">
        <v>24</v>
      </c>
      <c r="S17" s="37">
        <v>8</v>
      </c>
      <c r="T17" s="37">
        <v>16</v>
      </c>
      <c r="U17" s="37"/>
      <c r="V17" s="37">
        <v>18</v>
      </c>
      <c r="W17" s="37">
        <v>13</v>
      </c>
      <c r="X17" s="37">
        <v>5</v>
      </c>
      <c r="Y17" s="37"/>
      <c r="Z17" s="37">
        <v>0</v>
      </c>
      <c r="AA17" s="37">
        <v>0</v>
      </c>
      <c r="AB17" s="37">
        <v>0</v>
      </c>
    </row>
    <row r="18" spans="1:28" ht="15.95" customHeight="1" x14ac:dyDescent="0.25">
      <c r="A18" s="53" t="s">
        <v>54</v>
      </c>
      <c r="B18" s="37">
        <v>47</v>
      </c>
      <c r="C18" s="37">
        <v>19</v>
      </c>
      <c r="D18" s="37">
        <v>28</v>
      </c>
      <c r="E18" s="37"/>
      <c r="F18" s="37">
        <v>0</v>
      </c>
      <c r="G18" s="37">
        <v>0</v>
      </c>
      <c r="H18" s="37">
        <v>0</v>
      </c>
      <c r="I18" s="37"/>
      <c r="J18" s="37">
        <v>0</v>
      </c>
      <c r="K18" s="37">
        <v>0</v>
      </c>
      <c r="L18" s="37">
        <v>0</v>
      </c>
      <c r="M18" s="37"/>
      <c r="N18" s="37">
        <v>0</v>
      </c>
      <c r="O18" s="37">
        <v>0</v>
      </c>
      <c r="P18" s="37">
        <v>0</v>
      </c>
      <c r="Q18" s="37"/>
      <c r="R18" s="37">
        <v>28</v>
      </c>
      <c r="S18" s="37">
        <v>14</v>
      </c>
      <c r="T18" s="37">
        <v>14</v>
      </c>
      <c r="U18" s="37"/>
      <c r="V18" s="37">
        <v>11</v>
      </c>
      <c r="W18" s="37">
        <v>3</v>
      </c>
      <c r="X18" s="37">
        <v>8</v>
      </c>
      <c r="Y18" s="37"/>
      <c r="Z18" s="37">
        <v>8</v>
      </c>
      <c r="AA18" s="37">
        <v>2</v>
      </c>
      <c r="AB18" s="37">
        <v>6</v>
      </c>
    </row>
    <row r="19" spans="1:28" ht="15.95" customHeight="1" x14ac:dyDescent="0.25">
      <c r="A19" s="53" t="s">
        <v>55</v>
      </c>
      <c r="B19" s="37">
        <v>38</v>
      </c>
      <c r="C19" s="37">
        <v>17</v>
      </c>
      <c r="D19" s="37">
        <v>21</v>
      </c>
      <c r="E19" s="37"/>
      <c r="F19" s="37">
        <v>0</v>
      </c>
      <c r="G19" s="37">
        <v>0</v>
      </c>
      <c r="H19" s="37">
        <v>0</v>
      </c>
      <c r="I19" s="37"/>
      <c r="J19" s="37">
        <v>0</v>
      </c>
      <c r="K19" s="37">
        <v>0</v>
      </c>
      <c r="L19" s="37">
        <v>0</v>
      </c>
      <c r="M19" s="37"/>
      <c r="N19" s="37">
        <v>0</v>
      </c>
      <c r="O19" s="37">
        <v>0</v>
      </c>
      <c r="P19" s="37">
        <v>0</v>
      </c>
      <c r="Q19" s="37"/>
      <c r="R19" s="37">
        <v>16</v>
      </c>
      <c r="S19" s="37">
        <v>9</v>
      </c>
      <c r="T19" s="37">
        <v>7</v>
      </c>
      <c r="U19" s="37"/>
      <c r="V19" s="37">
        <v>16</v>
      </c>
      <c r="W19" s="37">
        <v>6</v>
      </c>
      <c r="X19" s="37">
        <v>10</v>
      </c>
      <c r="Y19" s="37"/>
      <c r="Z19" s="37">
        <v>6</v>
      </c>
      <c r="AA19" s="37">
        <v>2</v>
      </c>
      <c r="AB19" s="37">
        <v>4</v>
      </c>
    </row>
    <row r="20" spans="1:28" ht="15.95" customHeight="1" x14ac:dyDescent="0.25">
      <c r="A20" s="53" t="s">
        <v>56</v>
      </c>
      <c r="B20" s="37">
        <v>102</v>
      </c>
      <c r="C20" s="37">
        <v>27</v>
      </c>
      <c r="D20" s="37">
        <v>75</v>
      </c>
      <c r="E20" s="37"/>
      <c r="F20" s="37">
        <v>0</v>
      </c>
      <c r="G20" s="37">
        <v>0</v>
      </c>
      <c r="H20" s="37">
        <v>0</v>
      </c>
      <c r="I20" s="37"/>
      <c r="J20" s="37">
        <v>0</v>
      </c>
      <c r="K20" s="37">
        <v>0</v>
      </c>
      <c r="L20" s="37">
        <v>0</v>
      </c>
      <c r="M20" s="37"/>
      <c r="N20" s="37">
        <v>0</v>
      </c>
      <c r="O20" s="37">
        <v>0</v>
      </c>
      <c r="P20" s="37">
        <v>0</v>
      </c>
      <c r="Q20" s="37"/>
      <c r="R20" s="37">
        <v>60</v>
      </c>
      <c r="S20" s="37">
        <v>16</v>
      </c>
      <c r="T20" s="37">
        <v>44</v>
      </c>
      <c r="U20" s="37"/>
      <c r="V20" s="37">
        <v>26</v>
      </c>
      <c r="W20" s="37">
        <v>6</v>
      </c>
      <c r="X20" s="37">
        <v>20</v>
      </c>
      <c r="Y20" s="37"/>
      <c r="Z20" s="37">
        <v>16</v>
      </c>
      <c r="AA20" s="37">
        <v>5</v>
      </c>
      <c r="AB20" s="37">
        <v>11</v>
      </c>
    </row>
    <row r="21" spans="1:28" ht="15.95" customHeight="1" x14ac:dyDescent="0.25">
      <c r="A21" s="53" t="s">
        <v>57</v>
      </c>
      <c r="B21" s="37">
        <v>39</v>
      </c>
      <c r="C21" s="37">
        <v>12</v>
      </c>
      <c r="D21" s="37">
        <v>27</v>
      </c>
      <c r="E21" s="37"/>
      <c r="F21" s="37">
        <v>0</v>
      </c>
      <c r="G21" s="37">
        <v>0</v>
      </c>
      <c r="H21" s="37">
        <v>0</v>
      </c>
      <c r="I21" s="37"/>
      <c r="J21" s="37">
        <v>0</v>
      </c>
      <c r="K21" s="37">
        <v>0</v>
      </c>
      <c r="L21" s="37">
        <v>0</v>
      </c>
      <c r="M21" s="37"/>
      <c r="N21" s="37">
        <v>0</v>
      </c>
      <c r="O21" s="37">
        <v>0</v>
      </c>
      <c r="P21" s="37">
        <v>0</v>
      </c>
      <c r="Q21" s="37"/>
      <c r="R21" s="37">
        <v>27</v>
      </c>
      <c r="S21" s="37">
        <v>9</v>
      </c>
      <c r="T21" s="37">
        <v>18</v>
      </c>
      <c r="U21" s="37"/>
      <c r="V21" s="37">
        <v>12</v>
      </c>
      <c r="W21" s="37">
        <v>3</v>
      </c>
      <c r="X21" s="37">
        <v>9</v>
      </c>
      <c r="Y21" s="37"/>
      <c r="Z21" s="37">
        <v>0</v>
      </c>
      <c r="AA21" s="37">
        <v>0</v>
      </c>
      <c r="AB21" s="37">
        <v>0</v>
      </c>
    </row>
    <row r="22" spans="1:28" ht="15.95" customHeight="1" x14ac:dyDescent="0.25">
      <c r="A22" s="56" t="s">
        <v>58</v>
      </c>
      <c r="B22" s="37">
        <v>111</v>
      </c>
      <c r="C22" s="37">
        <v>54</v>
      </c>
      <c r="D22" s="37">
        <v>57</v>
      </c>
      <c r="E22" s="37"/>
      <c r="F22" s="37">
        <v>0</v>
      </c>
      <c r="G22" s="37">
        <v>0</v>
      </c>
      <c r="H22" s="37">
        <v>0</v>
      </c>
      <c r="I22" s="37"/>
      <c r="J22" s="37">
        <v>0</v>
      </c>
      <c r="K22" s="37">
        <v>0</v>
      </c>
      <c r="L22" s="37">
        <v>0</v>
      </c>
      <c r="M22" s="37"/>
      <c r="N22" s="37">
        <v>0</v>
      </c>
      <c r="O22" s="37">
        <v>0</v>
      </c>
      <c r="P22" s="37">
        <v>0</v>
      </c>
      <c r="Q22" s="37"/>
      <c r="R22" s="37">
        <v>41</v>
      </c>
      <c r="S22" s="37">
        <v>18</v>
      </c>
      <c r="T22" s="37">
        <v>23</v>
      </c>
      <c r="U22" s="37"/>
      <c r="V22" s="37">
        <v>54</v>
      </c>
      <c r="W22" s="37">
        <v>26</v>
      </c>
      <c r="X22" s="37">
        <v>28</v>
      </c>
      <c r="Y22" s="37"/>
      <c r="Z22" s="37">
        <v>16</v>
      </c>
      <c r="AA22" s="37">
        <v>10</v>
      </c>
      <c r="AB22" s="37">
        <v>6</v>
      </c>
    </row>
    <row r="23" spans="1:28" ht="15.95" customHeight="1" x14ac:dyDescent="0.25">
      <c r="A23" s="53" t="s">
        <v>59</v>
      </c>
      <c r="B23" s="37">
        <v>47</v>
      </c>
      <c r="C23" s="37">
        <v>14</v>
      </c>
      <c r="D23" s="37">
        <v>33</v>
      </c>
      <c r="E23" s="37"/>
      <c r="F23" s="37">
        <v>0</v>
      </c>
      <c r="G23" s="37">
        <v>0</v>
      </c>
      <c r="H23" s="37">
        <v>0</v>
      </c>
      <c r="I23" s="37"/>
      <c r="J23" s="37">
        <v>0</v>
      </c>
      <c r="K23" s="37">
        <v>0</v>
      </c>
      <c r="L23" s="37">
        <v>0</v>
      </c>
      <c r="M23" s="37"/>
      <c r="N23" s="37">
        <v>0</v>
      </c>
      <c r="O23" s="37">
        <v>0</v>
      </c>
      <c r="P23" s="37">
        <v>0</v>
      </c>
      <c r="Q23" s="37"/>
      <c r="R23" s="37">
        <v>20</v>
      </c>
      <c r="S23" s="37">
        <v>8</v>
      </c>
      <c r="T23" s="37">
        <v>12</v>
      </c>
      <c r="U23" s="37"/>
      <c r="V23" s="37">
        <v>12</v>
      </c>
      <c r="W23" s="37">
        <v>0</v>
      </c>
      <c r="X23" s="37">
        <v>12</v>
      </c>
      <c r="Y23" s="37"/>
      <c r="Z23" s="37">
        <v>15</v>
      </c>
      <c r="AA23" s="37">
        <v>6</v>
      </c>
      <c r="AB23" s="37">
        <v>9</v>
      </c>
    </row>
    <row r="24" spans="1:28" ht="15.95" customHeight="1" x14ac:dyDescent="0.25">
      <c r="A24" s="53" t="s">
        <v>60</v>
      </c>
      <c r="B24" s="37">
        <v>48</v>
      </c>
      <c r="C24" s="37">
        <v>25</v>
      </c>
      <c r="D24" s="37">
        <v>23</v>
      </c>
      <c r="E24" s="37"/>
      <c r="F24" s="37">
        <v>0</v>
      </c>
      <c r="G24" s="37">
        <v>0</v>
      </c>
      <c r="H24" s="37">
        <v>0</v>
      </c>
      <c r="I24" s="37"/>
      <c r="J24" s="37">
        <v>0</v>
      </c>
      <c r="K24" s="37">
        <v>0</v>
      </c>
      <c r="L24" s="37">
        <v>0</v>
      </c>
      <c r="M24" s="37"/>
      <c r="N24" s="37">
        <v>0</v>
      </c>
      <c r="O24" s="37">
        <v>0</v>
      </c>
      <c r="P24" s="37">
        <v>0</v>
      </c>
      <c r="Q24" s="37"/>
      <c r="R24" s="37">
        <v>36</v>
      </c>
      <c r="S24" s="37">
        <v>21</v>
      </c>
      <c r="T24" s="37">
        <v>15</v>
      </c>
      <c r="U24" s="37"/>
      <c r="V24" s="37">
        <v>12</v>
      </c>
      <c r="W24" s="37">
        <v>4</v>
      </c>
      <c r="X24" s="37">
        <v>8</v>
      </c>
      <c r="Y24" s="37"/>
      <c r="Z24" s="37">
        <v>0</v>
      </c>
      <c r="AA24" s="37">
        <v>0</v>
      </c>
      <c r="AB24" s="37">
        <v>0</v>
      </c>
    </row>
    <row r="25" spans="1:28" ht="15.95" customHeight="1" x14ac:dyDescent="0.25">
      <c r="A25" s="53" t="s">
        <v>61</v>
      </c>
      <c r="B25" s="37">
        <v>46</v>
      </c>
      <c r="C25" s="37">
        <v>17</v>
      </c>
      <c r="D25" s="37">
        <v>29</v>
      </c>
      <c r="E25" s="37"/>
      <c r="F25" s="37">
        <v>0</v>
      </c>
      <c r="G25" s="37">
        <v>0</v>
      </c>
      <c r="H25" s="37">
        <v>0</v>
      </c>
      <c r="I25" s="37"/>
      <c r="J25" s="37">
        <v>0</v>
      </c>
      <c r="K25" s="37">
        <v>0</v>
      </c>
      <c r="L25" s="37">
        <v>0</v>
      </c>
      <c r="M25" s="37"/>
      <c r="N25" s="37">
        <v>0</v>
      </c>
      <c r="O25" s="37">
        <v>0</v>
      </c>
      <c r="P25" s="37">
        <v>0</v>
      </c>
      <c r="Q25" s="37"/>
      <c r="R25" s="37">
        <v>17</v>
      </c>
      <c r="S25" s="37">
        <v>8</v>
      </c>
      <c r="T25" s="37">
        <v>9</v>
      </c>
      <c r="U25" s="37"/>
      <c r="V25" s="37">
        <v>15</v>
      </c>
      <c r="W25" s="37">
        <v>4</v>
      </c>
      <c r="X25" s="37">
        <v>11</v>
      </c>
      <c r="Y25" s="37"/>
      <c r="Z25" s="37">
        <v>14</v>
      </c>
      <c r="AA25" s="37">
        <v>5</v>
      </c>
      <c r="AB25" s="37">
        <v>9</v>
      </c>
    </row>
    <row r="26" spans="1:28" ht="15.95" customHeight="1" x14ac:dyDescent="0.25">
      <c r="A26" s="53" t="s">
        <v>62</v>
      </c>
      <c r="B26" s="37">
        <v>124</v>
      </c>
      <c r="C26" s="37">
        <v>56</v>
      </c>
      <c r="D26" s="37">
        <v>68</v>
      </c>
      <c r="E26" s="37"/>
      <c r="F26" s="37">
        <v>0</v>
      </c>
      <c r="G26" s="37">
        <v>0</v>
      </c>
      <c r="H26" s="37">
        <v>0</v>
      </c>
      <c r="I26" s="37"/>
      <c r="J26" s="37">
        <v>0</v>
      </c>
      <c r="K26" s="37">
        <v>0</v>
      </c>
      <c r="L26" s="37">
        <v>0</v>
      </c>
      <c r="M26" s="37"/>
      <c r="N26" s="37">
        <v>0</v>
      </c>
      <c r="O26" s="37">
        <v>0</v>
      </c>
      <c r="P26" s="37">
        <v>0</v>
      </c>
      <c r="Q26" s="37"/>
      <c r="R26" s="37">
        <v>73</v>
      </c>
      <c r="S26" s="37">
        <v>40</v>
      </c>
      <c r="T26" s="37">
        <v>33</v>
      </c>
      <c r="U26" s="37"/>
      <c r="V26" s="37">
        <v>36</v>
      </c>
      <c r="W26" s="37">
        <v>10</v>
      </c>
      <c r="X26" s="37">
        <v>26</v>
      </c>
      <c r="Y26" s="37"/>
      <c r="Z26" s="37">
        <v>15</v>
      </c>
      <c r="AA26" s="37">
        <v>6</v>
      </c>
      <c r="AB26" s="37">
        <v>9</v>
      </c>
    </row>
    <row r="27" spans="1:28" ht="15.95" customHeight="1" x14ac:dyDescent="0.25">
      <c r="A27" s="53" t="s">
        <v>63</v>
      </c>
      <c r="B27" s="37">
        <v>175</v>
      </c>
      <c r="C27" s="37">
        <v>64</v>
      </c>
      <c r="D27" s="37">
        <v>111</v>
      </c>
      <c r="E27" s="37"/>
      <c r="F27" s="37">
        <v>0</v>
      </c>
      <c r="G27" s="37">
        <v>0</v>
      </c>
      <c r="H27" s="37">
        <v>0</v>
      </c>
      <c r="I27" s="37"/>
      <c r="J27" s="37">
        <v>0</v>
      </c>
      <c r="K27" s="37">
        <v>0</v>
      </c>
      <c r="L27" s="37">
        <v>0</v>
      </c>
      <c r="M27" s="37"/>
      <c r="N27" s="37">
        <v>0</v>
      </c>
      <c r="O27" s="37">
        <v>0</v>
      </c>
      <c r="P27" s="37">
        <v>0</v>
      </c>
      <c r="Q27" s="37"/>
      <c r="R27" s="37">
        <v>110</v>
      </c>
      <c r="S27" s="37">
        <v>43</v>
      </c>
      <c r="T27" s="37">
        <v>67</v>
      </c>
      <c r="U27" s="37"/>
      <c r="V27" s="37">
        <v>45</v>
      </c>
      <c r="W27" s="37">
        <v>16</v>
      </c>
      <c r="X27" s="37">
        <v>29</v>
      </c>
      <c r="Y27" s="37"/>
      <c r="Z27" s="37">
        <v>20</v>
      </c>
      <c r="AA27" s="37">
        <v>5</v>
      </c>
      <c r="AB27" s="37">
        <v>15</v>
      </c>
    </row>
    <row r="28" spans="1:28" ht="15.95" customHeight="1" x14ac:dyDescent="0.25">
      <c r="A28" s="53" t="s">
        <v>64</v>
      </c>
      <c r="B28" s="37">
        <v>86</v>
      </c>
      <c r="C28" s="37">
        <v>45</v>
      </c>
      <c r="D28" s="37">
        <v>41</v>
      </c>
      <c r="E28" s="37"/>
      <c r="F28" s="37">
        <v>0</v>
      </c>
      <c r="G28" s="37">
        <v>0</v>
      </c>
      <c r="H28" s="37">
        <v>0</v>
      </c>
      <c r="I28" s="37"/>
      <c r="J28" s="37">
        <v>0</v>
      </c>
      <c r="K28" s="37">
        <v>0</v>
      </c>
      <c r="L28" s="37">
        <v>0</v>
      </c>
      <c r="M28" s="37"/>
      <c r="N28" s="37">
        <v>0</v>
      </c>
      <c r="O28" s="37">
        <v>0</v>
      </c>
      <c r="P28" s="37">
        <v>0</v>
      </c>
      <c r="Q28" s="37"/>
      <c r="R28" s="37">
        <v>44</v>
      </c>
      <c r="S28" s="37">
        <v>21</v>
      </c>
      <c r="T28" s="37">
        <v>23</v>
      </c>
      <c r="U28" s="37"/>
      <c r="V28" s="37">
        <v>31</v>
      </c>
      <c r="W28" s="37">
        <v>17</v>
      </c>
      <c r="X28" s="37">
        <v>14</v>
      </c>
      <c r="Y28" s="37"/>
      <c r="Z28" s="37">
        <v>11</v>
      </c>
      <c r="AA28" s="37">
        <v>7</v>
      </c>
      <c r="AB28" s="37">
        <v>4</v>
      </c>
    </row>
    <row r="29" spans="1:28" ht="15.95" customHeight="1" x14ac:dyDescent="0.25">
      <c r="A29" s="53" t="s">
        <v>65</v>
      </c>
      <c r="B29" s="37">
        <v>31</v>
      </c>
      <c r="C29" s="37">
        <v>12</v>
      </c>
      <c r="D29" s="37">
        <v>19</v>
      </c>
      <c r="E29" s="37"/>
      <c r="F29" s="37">
        <v>0</v>
      </c>
      <c r="G29" s="37">
        <v>0</v>
      </c>
      <c r="H29" s="37">
        <v>0</v>
      </c>
      <c r="I29" s="37"/>
      <c r="J29" s="37">
        <v>0</v>
      </c>
      <c r="K29" s="37">
        <v>0</v>
      </c>
      <c r="L29" s="37">
        <v>0</v>
      </c>
      <c r="M29" s="37"/>
      <c r="N29" s="37">
        <v>0</v>
      </c>
      <c r="O29" s="37">
        <v>0</v>
      </c>
      <c r="P29" s="37">
        <v>0</v>
      </c>
      <c r="Q29" s="37"/>
      <c r="R29" s="37">
        <v>16</v>
      </c>
      <c r="S29" s="37">
        <v>10</v>
      </c>
      <c r="T29" s="37">
        <v>6</v>
      </c>
      <c r="U29" s="37"/>
      <c r="V29" s="37">
        <v>13</v>
      </c>
      <c r="W29" s="37">
        <v>2</v>
      </c>
      <c r="X29" s="37">
        <v>11</v>
      </c>
      <c r="Y29" s="37"/>
      <c r="Z29" s="37">
        <v>2</v>
      </c>
      <c r="AA29" s="37">
        <v>0</v>
      </c>
      <c r="AB29" s="37">
        <v>2</v>
      </c>
    </row>
    <row r="30" spans="1:28" ht="15.95" customHeight="1" x14ac:dyDescent="0.25">
      <c r="A30" s="53" t="s">
        <v>66</v>
      </c>
      <c r="B30" s="37">
        <v>216</v>
      </c>
      <c r="C30" s="37">
        <v>83</v>
      </c>
      <c r="D30" s="37">
        <v>133</v>
      </c>
      <c r="E30" s="37"/>
      <c r="F30" s="37">
        <v>0</v>
      </c>
      <c r="G30" s="37">
        <v>0</v>
      </c>
      <c r="H30" s="37">
        <v>0</v>
      </c>
      <c r="I30" s="37"/>
      <c r="J30" s="37">
        <v>0</v>
      </c>
      <c r="K30" s="37">
        <v>0</v>
      </c>
      <c r="L30" s="37">
        <v>0</v>
      </c>
      <c r="M30" s="37"/>
      <c r="N30" s="37">
        <v>0</v>
      </c>
      <c r="O30" s="37">
        <v>0</v>
      </c>
      <c r="P30" s="37">
        <v>0</v>
      </c>
      <c r="Q30" s="37"/>
      <c r="R30" s="37">
        <v>112</v>
      </c>
      <c r="S30" s="37">
        <v>49</v>
      </c>
      <c r="T30" s="37">
        <v>63</v>
      </c>
      <c r="U30" s="37"/>
      <c r="V30" s="37">
        <v>73</v>
      </c>
      <c r="W30" s="37">
        <v>20</v>
      </c>
      <c r="X30" s="37">
        <v>53</v>
      </c>
      <c r="Y30" s="37"/>
      <c r="Z30" s="37">
        <v>31</v>
      </c>
      <c r="AA30" s="37">
        <v>14</v>
      </c>
      <c r="AB30" s="37">
        <v>17</v>
      </c>
    </row>
    <row r="31" spans="1:28" ht="15.95" customHeight="1" x14ac:dyDescent="0.25">
      <c r="A31" s="53" t="s">
        <v>67</v>
      </c>
      <c r="B31" s="37">
        <v>167</v>
      </c>
      <c r="C31" s="37">
        <v>42</v>
      </c>
      <c r="D31" s="37">
        <v>125</v>
      </c>
      <c r="E31" s="37"/>
      <c r="F31" s="37">
        <v>0</v>
      </c>
      <c r="G31" s="37">
        <v>0</v>
      </c>
      <c r="H31" s="37">
        <v>0</v>
      </c>
      <c r="I31" s="37"/>
      <c r="J31" s="37">
        <v>0</v>
      </c>
      <c r="K31" s="37">
        <v>0</v>
      </c>
      <c r="L31" s="37">
        <v>0</v>
      </c>
      <c r="M31" s="37"/>
      <c r="N31" s="37">
        <v>0</v>
      </c>
      <c r="O31" s="37">
        <v>0</v>
      </c>
      <c r="P31" s="37">
        <v>0</v>
      </c>
      <c r="Q31" s="37"/>
      <c r="R31" s="37">
        <v>94</v>
      </c>
      <c r="S31" s="37">
        <v>14</v>
      </c>
      <c r="T31" s="37">
        <v>80</v>
      </c>
      <c r="U31" s="37"/>
      <c r="V31" s="37">
        <v>58</v>
      </c>
      <c r="W31" s="37">
        <v>23</v>
      </c>
      <c r="X31" s="37">
        <v>35</v>
      </c>
      <c r="Y31" s="37"/>
      <c r="Z31" s="37">
        <v>15</v>
      </c>
      <c r="AA31" s="37">
        <v>5</v>
      </c>
      <c r="AB31" s="37">
        <v>10</v>
      </c>
    </row>
    <row r="32" spans="1:28" ht="15.95" customHeight="1" x14ac:dyDescent="0.25">
      <c r="A32" s="53" t="s">
        <v>68</v>
      </c>
      <c r="B32" s="37">
        <v>94</v>
      </c>
      <c r="C32" s="37">
        <v>32</v>
      </c>
      <c r="D32" s="37">
        <v>62</v>
      </c>
      <c r="E32" s="37"/>
      <c r="F32" s="37">
        <v>0</v>
      </c>
      <c r="G32" s="37">
        <v>0</v>
      </c>
      <c r="H32" s="37">
        <v>0</v>
      </c>
      <c r="I32" s="37"/>
      <c r="J32" s="37">
        <v>0</v>
      </c>
      <c r="K32" s="37">
        <v>0</v>
      </c>
      <c r="L32" s="37">
        <v>0</v>
      </c>
      <c r="M32" s="37"/>
      <c r="N32" s="37">
        <v>0</v>
      </c>
      <c r="O32" s="37">
        <v>0</v>
      </c>
      <c r="P32" s="37">
        <v>0</v>
      </c>
      <c r="Q32" s="37"/>
      <c r="R32" s="37">
        <v>40</v>
      </c>
      <c r="S32" s="37">
        <v>14</v>
      </c>
      <c r="T32" s="37">
        <v>26</v>
      </c>
      <c r="U32" s="37"/>
      <c r="V32" s="37">
        <v>18</v>
      </c>
      <c r="W32" s="37">
        <v>5</v>
      </c>
      <c r="X32" s="37">
        <v>13</v>
      </c>
      <c r="Y32" s="37"/>
      <c r="Z32" s="37">
        <v>36</v>
      </c>
      <c r="AA32" s="37">
        <v>13</v>
      </c>
      <c r="AB32" s="37">
        <v>23</v>
      </c>
    </row>
    <row r="33" spans="1:28" ht="15.95" customHeight="1" x14ac:dyDescent="0.25">
      <c r="A33" s="53" t="s">
        <v>479</v>
      </c>
      <c r="B33" s="37">
        <v>83</v>
      </c>
      <c r="C33" s="37">
        <v>32</v>
      </c>
      <c r="D33" s="37">
        <v>51</v>
      </c>
      <c r="E33" s="37"/>
      <c r="F33" s="37">
        <v>0</v>
      </c>
      <c r="G33" s="37">
        <v>0</v>
      </c>
      <c r="H33" s="37">
        <v>0</v>
      </c>
      <c r="I33" s="37"/>
      <c r="J33" s="37">
        <v>0</v>
      </c>
      <c r="K33" s="37">
        <v>0</v>
      </c>
      <c r="L33" s="37">
        <v>0</v>
      </c>
      <c r="M33" s="37"/>
      <c r="N33" s="37">
        <v>0</v>
      </c>
      <c r="O33" s="37">
        <v>0</v>
      </c>
      <c r="P33" s="37">
        <v>0</v>
      </c>
      <c r="Q33" s="37"/>
      <c r="R33" s="37">
        <v>34</v>
      </c>
      <c r="S33" s="37">
        <v>13</v>
      </c>
      <c r="T33" s="37">
        <v>21</v>
      </c>
      <c r="U33" s="37"/>
      <c r="V33" s="37">
        <v>23</v>
      </c>
      <c r="W33" s="37">
        <v>10</v>
      </c>
      <c r="X33" s="37">
        <v>13</v>
      </c>
      <c r="Y33" s="37"/>
      <c r="Z33" s="37">
        <v>26</v>
      </c>
      <c r="AA33" s="37">
        <v>9</v>
      </c>
      <c r="AB33" s="37">
        <v>17</v>
      </c>
    </row>
    <row r="34" spans="1:28" ht="15.95" customHeight="1" x14ac:dyDescent="0.25">
      <c r="A34" s="53" t="s">
        <v>69</v>
      </c>
      <c r="B34" s="37">
        <v>83</v>
      </c>
      <c r="C34" s="37">
        <v>25</v>
      </c>
      <c r="D34" s="37">
        <v>58</v>
      </c>
      <c r="E34" s="37"/>
      <c r="F34" s="37">
        <v>0</v>
      </c>
      <c r="G34" s="37">
        <v>0</v>
      </c>
      <c r="H34" s="37">
        <v>0</v>
      </c>
      <c r="I34" s="37"/>
      <c r="J34" s="37">
        <v>0</v>
      </c>
      <c r="K34" s="37">
        <v>0</v>
      </c>
      <c r="L34" s="37">
        <v>0</v>
      </c>
      <c r="M34" s="37"/>
      <c r="N34" s="37">
        <v>0</v>
      </c>
      <c r="O34" s="37">
        <v>0</v>
      </c>
      <c r="P34" s="37">
        <v>0</v>
      </c>
      <c r="Q34" s="37"/>
      <c r="R34" s="37">
        <v>43</v>
      </c>
      <c r="S34" s="37">
        <v>10</v>
      </c>
      <c r="T34" s="37">
        <v>33</v>
      </c>
      <c r="U34" s="37"/>
      <c r="V34" s="37">
        <v>25</v>
      </c>
      <c r="W34" s="37">
        <v>7</v>
      </c>
      <c r="X34" s="37">
        <v>18</v>
      </c>
      <c r="Y34" s="37"/>
      <c r="Z34" s="37">
        <v>15</v>
      </c>
      <c r="AA34" s="37">
        <v>8</v>
      </c>
      <c r="AB34" s="37">
        <v>7</v>
      </c>
    </row>
    <row r="35" spans="1:28" ht="15.95" customHeight="1" x14ac:dyDescent="0.25">
      <c r="A35" s="53" t="s">
        <v>70</v>
      </c>
      <c r="B35" s="37">
        <v>42</v>
      </c>
      <c r="C35" s="37">
        <v>20</v>
      </c>
      <c r="D35" s="37">
        <v>22</v>
      </c>
      <c r="E35" s="37"/>
      <c r="F35" s="37">
        <v>0</v>
      </c>
      <c r="G35" s="37">
        <v>0</v>
      </c>
      <c r="H35" s="37">
        <v>0</v>
      </c>
      <c r="I35" s="37"/>
      <c r="J35" s="37">
        <v>0</v>
      </c>
      <c r="K35" s="37">
        <v>0</v>
      </c>
      <c r="L35" s="37">
        <v>0</v>
      </c>
      <c r="M35" s="37"/>
      <c r="N35" s="37">
        <v>0</v>
      </c>
      <c r="O35" s="37">
        <v>0</v>
      </c>
      <c r="P35" s="37">
        <v>0</v>
      </c>
      <c r="Q35" s="37"/>
      <c r="R35" s="37">
        <v>15</v>
      </c>
      <c r="S35" s="37">
        <v>7</v>
      </c>
      <c r="T35" s="37">
        <v>8</v>
      </c>
      <c r="U35" s="37"/>
      <c r="V35" s="37">
        <v>14</v>
      </c>
      <c r="W35" s="37">
        <v>5</v>
      </c>
      <c r="X35" s="37">
        <v>9</v>
      </c>
      <c r="Y35" s="37"/>
      <c r="Z35" s="37">
        <v>13</v>
      </c>
      <c r="AA35" s="37">
        <v>8</v>
      </c>
      <c r="AB35" s="37">
        <v>5</v>
      </c>
    </row>
    <row r="36" spans="1:28" ht="15.95" customHeight="1" x14ac:dyDescent="0.25">
      <c r="A36" s="53" t="s">
        <v>71</v>
      </c>
      <c r="B36" s="37">
        <v>57</v>
      </c>
      <c r="C36" s="37">
        <v>13</v>
      </c>
      <c r="D36" s="37">
        <v>44</v>
      </c>
      <c r="E36" s="37"/>
      <c r="F36" s="37">
        <v>0</v>
      </c>
      <c r="G36" s="37">
        <v>0</v>
      </c>
      <c r="H36" s="37">
        <v>0</v>
      </c>
      <c r="I36" s="37"/>
      <c r="J36" s="37">
        <v>0</v>
      </c>
      <c r="K36" s="37">
        <v>0</v>
      </c>
      <c r="L36" s="37">
        <v>0</v>
      </c>
      <c r="M36" s="37"/>
      <c r="N36" s="37">
        <v>0</v>
      </c>
      <c r="O36" s="37">
        <v>0</v>
      </c>
      <c r="P36" s="37">
        <v>0</v>
      </c>
      <c r="Q36" s="37"/>
      <c r="R36" s="37">
        <v>33</v>
      </c>
      <c r="S36" s="37">
        <v>4</v>
      </c>
      <c r="T36" s="37">
        <v>29</v>
      </c>
      <c r="U36" s="37"/>
      <c r="V36" s="37">
        <v>20</v>
      </c>
      <c r="W36" s="37">
        <v>6</v>
      </c>
      <c r="X36" s="37">
        <v>14</v>
      </c>
      <c r="Y36" s="37"/>
      <c r="Z36" s="37">
        <v>4</v>
      </c>
      <c r="AA36" s="37">
        <v>3</v>
      </c>
      <c r="AB36" s="37">
        <v>1</v>
      </c>
    </row>
    <row r="37" spans="1:28" ht="15.95" customHeight="1" thickBot="1" x14ac:dyDescent="0.3">
      <c r="A37" s="49" t="s">
        <v>72</v>
      </c>
      <c r="B37" s="210" t="s">
        <v>30</v>
      </c>
      <c r="C37" s="113" t="s">
        <v>30</v>
      </c>
      <c r="D37" s="113" t="s">
        <v>30</v>
      </c>
      <c r="E37" s="113"/>
      <c r="F37" s="113">
        <v>0</v>
      </c>
      <c r="G37" s="113">
        <v>0</v>
      </c>
      <c r="H37" s="113">
        <v>0</v>
      </c>
      <c r="I37" s="113"/>
      <c r="J37" s="113">
        <v>0</v>
      </c>
      <c r="K37" s="113">
        <v>0</v>
      </c>
      <c r="L37" s="113">
        <v>0</v>
      </c>
      <c r="M37" s="113"/>
      <c r="N37" s="113">
        <v>0</v>
      </c>
      <c r="O37" s="113">
        <v>0</v>
      </c>
      <c r="P37" s="113">
        <v>0</v>
      </c>
      <c r="Q37" s="113"/>
      <c r="R37" s="113" t="s">
        <v>30</v>
      </c>
      <c r="S37" s="113" t="s">
        <v>30</v>
      </c>
      <c r="T37" s="113" t="s">
        <v>30</v>
      </c>
      <c r="U37" s="113"/>
      <c r="V37" s="113" t="s">
        <v>30</v>
      </c>
      <c r="W37" s="113" t="s">
        <v>30</v>
      </c>
      <c r="X37" s="113" t="s">
        <v>30</v>
      </c>
      <c r="Y37" s="113"/>
      <c r="Z37" s="113" t="s">
        <v>30</v>
      </c>
      <c r="AA37" s="113" t="s">
        <v>30</v>
      </c>
      <c r="AB37" s="113" t="s">
        <v>30</v>
      </c>
    </row>
    <row r="38" spans="1:28" ht="15" customHeight="1" x14ac:dyDescent="0.25">
      <c r="A38" s="257" t="s">
        <v>471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468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</sheetData>
  <mergeCells count="16">
    <mergeCell ref="A39:AB39"/>
    <mergeCell ref="AC2:AD3"/>
    <mergeCell ref="A3:AB3"/>
    <mergeCell ref="A4:AB4"/>
    <mergeCell ref="A1:AB1"/>
    <mergeCell ref="A2:AB2"/>
    <mergeCell ref="A38:AB38"/>
    <mergeCell ref="A5:AB5"/>
    <mergeCell ref="A7:A8"/>
    <mergeCell ref="B7:D7"/>
    <mergeCell ref="F7:H7"/>
    <mergeCell ref="J7:L7"/>
    <mergeCell ref="N7:P7"/>
    <mergeCell ref="R7:T7"/>
    <mergeCell ref="V7:X7"/>
    <mergeCell ref="Z7:AB7"/>
  </mergeCells>
  <hyperlinks>
    <hyperlink ref="AC2" r:id="rId1" location="INDICE!A1"/>
    <hyperlink ref="AC2:AD3" location="INDICE!A1" display="INDICE"/>
  </hyperlinks>
  <printOptions horizontalCentered="1"/>
  <pageMargins left="0.39370078740157483" right="0.39370078740157483" top="0.59055118110236227" bottom="0.98425196850393704" header="0" footer="0"/>
  <pageSetup scale="80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zoomScaleNormal="100" zoomScaleSheetLayoutView="100" workbookViewId="0">
      <selection activeCell="AF16" sqref="AF16"/>
    </sheetView>
  </sheetViews>
  <sheetFormatPr baseColWidth="10" defaultRowHeight="15" customHeight="1" x14ac:dyDescent="0.25"/>
  <cols>
    <col min="1" max="1" width="16.140625" style="48" customWidth="1"/>
    <col min="2" max="4" width="9" style="48" bestFit="1" customWidth="1"/>
    <col min="5" max="5" width="1.42578125" style="48" hidden="1" customWidth="1"/>
    <col min="6" max="8" width="7.7109375" style="48" hidden="1" customWidth="1"/>
    <col min="9" max="9" width="1.42578125" style="48" hidden="1" customWidth="1"/>
    <col min="10" max="12" width="7.7109375" style="48" hidden="1" customWidth="1"/>
    <col min="13" max="13" width="1.85546875" style="48" hidden="1" customWidth="1"/>
    <col min="14" max="16" width="7.7109375" style="48" hidden="1" customWidth="1"/>
    <col min="17" max="17" width="1.5703125" style="48" customWidth="1"/>
    <col min="18" max="20" width="7.7109375" style="48" customWidth="1"/>
    <col min="21" max="21" width="1.140625" style="48" customWidth="1"/>
    <col min="22" max="24" width="7.7109375" style="48" customWidth="1"/>
    <col min="25" max="25" width="1.42578125" style="48" customWidth="1"/>
    <col min="26" max="28" width="7.7109375" style="48" customWidth="1"/>
    <col min="29" max="30" width="10.7109375" style="53" customWidth="1"/>
    <col min="31" max="32" width="7.7109375" style="53" customWidth="1"/>
    <col min="33" max="255" width="11.42578125" style="53"/>
    <col min="256" max="256" width="17.7109375" style="53" customWidth="1"/>
    <col min="257" max="259" width="7.42578125" style="53" bestFit="1" customWidth="1"/>
    <col min="260" max="260" width="1.42578125" style="53" customWidth="1"/>
    <col min="261" max="263" width="7.28515625" style="53" customWidth="1"/>
    <col min="264" max="264" width="1.42578125" style="53" customWidth="1"/>
    <col min="265" max="267" width="7.28515625" style="53" customWidth="1"/>
    <col min="268" max="268" width="1.85546875" style="53" customWidth="1"/>
    <col min="269" max="271" width="7.28515625" style="53" customWidth="1"/>
    <col min="272" max="272" width="1.5703125" style="53" customWidth="1"/>
    <col min="273" max="275" width="7.28515625" style="53" customWidth="1"/>
    <col min="276" max="276" width="1.140625" style="53" customWidth="1"/>
    <col min="277" max="279" width="7.28515625" style="53" customWidth="1"/>
    <col min="280" max="280" width="1.42578125" style="53" customWidth="1"/>
    <col min="281" max="283" width="7.28515625" style="53" customWidth="1"/>
    <col min="284" max="511" width="11.42578125" style="53"/>
    <col min="512" max="512" width="17.7109375" style="53" customWidth="1"/>
    <col min="513" max="515" width="7.42578125" style="53" bestFit="1" customWidth="1"/>
    <col min="516" max="516" width="1.42578125" style="53" customWidth="1"/>
    <col min="517" max="519" width="7.28515625" style="53" customWidth="1"/>
    <col min="520" max="520" width="1.42578125" style="53" customWidth="1"/>
    <col min="521" max="523" width="7.28515625" style="53" customWidth="1"/>
    <col min="524" max="524" width="1.85546875" style="53" customWidth="1"/>
    <col min="525" max="527" width="7.28515625" style="53" customWidth="1"/>
    <col min="528" max="528" width="1.5703125" style="53" customWidth="1"/>
    <col min="529" max="531" width="7.28515625" style="53" customWidth="1"/>
    <col min="532" max="532" width="1.140625" style="53" customWidth="1"/>
    <col min="533" max="535" width="7.28515625" style="53" customWidth="1"/>
    <col min="536" max="536" width="1.42578125" style="53" customWidth="1"/>
    <col min="537" max="539" width="7.28515625" style="53" customWidth="1"/>
    <col min="540" max="767" width="11.42578125" style="53"/>
    <col min="768" max="768" width="17.7109375" style="53" customWidth="1"/>
    <col min="769" max="771" width="7.42578125" style="53" bestFit="1" customWidth="1"/>
    <col min="772" max="772" width="1.42578125" style="53" customWidth="1"/>
    <col min="773" max="775" width="7.28515625" style="53" customWidth="1"/>
    <col min="776" max="776" width="1.42578125" style="53" customWidth="1"/>
    <col min="777" max="779" width="7.28515625" style="53" customWidth="1"/>
    <col min="780" max="780" width="1.85546875" style="53" customWidth="1"/>
    <col min="781" max="783" width="7.28515625" style="53" customWidth="1"/>
    <col min="784" max="784" width="1.5703125" style="53" customWidth="1"/>
    <col min="785" max="787" width="7.28515625" style="53" customWidth="1"/>
    <col min="788" max="788" width="1.140625" style="53" customWidth="1"/>
    <col min="789" max="791" width="7.28515625" style="53" customWidth="1"/>
    <col min="792" max="792" width="1.42578125" style="53" customWidth="1"/>
    <col min="793" max="795" width="7.28515625" style="53" customWidth="1"/>
    <col min="796" max="1023" width="11.42578125" style="53"/>
    <col min="1024" max="1024" width="17.7109375" style="53" customWidth="1"/>
    <col min="1025" max="1027" width="7.42578125" style="53" bestFit="1" customWidth="1"/>
    <col min="1028" max="1028" width="1.42578125" style="53" customWidth="1"/>
    <col min="1029" max="1031" width="7.28515625" style="53" customWidth="1"/>
    <col min="1032" max="1032" width="1.42578125" style="53" customWidth="1"/>
    <col min="1033" max="1035" width="7.28515625" style="53" customWidth="1"/>
    <col min="1036" max="1036" width="1.85546875" style="53" customWidth="1"/>
    <col min="1037" max="1039" width="7.28515625" style="53" customWidth="1"/>
    <col min="1040" max="1040" width="1.5703125" style="53" customWidth="1"/>
    <col min="1041" max="1043" width="7.28515625" style="53" customWidth="1"/>
    <col min="1044" max="1044" width="1.140625" style="53" customWidth="1"/>
    <col min="1045" max="1047" width="7.28515625" style="53" customWidth="1"/>
    <col min="1048" max="1048" width="1.42578125" style="53" customWidth="1"/>
    <col min="1049" max="1051" width="7.28515625" style="53" customWidth="1"/>
    <col min="1052" max="1279" width="11.42578125" style="53"/>
    <col min="1280" max="1280" width="17.7109375" style="53" customWidth="1"/>
    <col min="1281" max="1283" width="7.42578125" style="53" bestFit="1" customWidth="1"/>
    <col min="1284" max="1284" width="1.42578125" style="53" customWidth="1"/>
    <col min="1285" max="1287" width="7.28515625" style="53" customWidth="1"/>
    <col min="1288" max="1288" width="1.42578125" style="53" customWidth="1"/>
    <col min="1289" max="1291" width="7.28515625" style="53" customWidth="1"/>
    <col min="1292" max="1292" width="1.85546875" style="53" customWidth="1"/>
    <col min="1293" max="1295" width="7.28515625" style="53" customWidth="1"/>
    <col min="1296" max="1296" width="1.5703125" style="53" customWidth="1"/>
    <col min="1297" max="1299" width="7.28515625" style="53" customWidth="1"/>
    <col min="1300" max="1300" width="1.140625" style="53" customWidth="1"/>
    <col min="1301" max="1303" width="7.28515625" style="53" customWidth="1"/>
    <col min="1304" max="1304" width="1.42578125" style="53" customWidth="1"/>
    <col min="1305" max="1307" width="7.28515625" style="53" customWidth="1"/>
    <col min="1308" max="1535" width="11.42578125" style="53"/>
    <col min="1536" max="1536" width="17.7109375" style="53" customWidth="1"/>
    <col min="1537" max="1539" width="7.42578125" style="53" bestFit="1" customWidth="1"/>
    <col min="1540" max="1540" width="1.42578125" style="53" customWidth="1"/>
    <col min="1541" max="1543" width="7.28515625" style="53" customWidth="1"/>
    <col min="1544" max="1544" width="1.42578125" style="53" customWidth="1"/>
    <col min="1545" max="1547" width="7.28515625" style="53" customWidth="1"/>
    <col min="1548" max="1548" width="1.85546875" style="53" customWidth="1"/>
    <col min="1549" max="1551" width="7.28515625" style="53" customWidth="1"/>
    <col min="1552" max="1552" width="1.5703125" style="53" customWidth="1"/>
    <col min="1553" max="1555" width="7.28515625" style="53" customWidth="1"/>
    <col min="1556" max="1556" width="1.140625" style="53" customWidth="1"/>
    <col min="1557" max="1559" width="7.28515625" style="53" customWidth="1"/>
    <col min="1560" max="1560" width="1.42578125" style="53" customWidth="1"/>
    <col min="1561" max="1563" width="7.28515625" style="53" customWidth="1"/>
    <col min="1564" max="1791" width="11.42578125" style="53"/>
    <col min="1792" max="1792" width="17.7109375" style="53" customWidth="1"/>
    <col min="1793" max="1795" width="7.42578125" style="53" bestFit="1" customWidth="1"/>
    <col min="1796" max="1796" width="1.42578125" style="53" customWidth="1"/>
    <col min="1797" max="1799" width="7.28515625" style="53" customWidth="1"/>
    <col min="1800" max="1800" width="1.42578125" style="53" customWidth="1"/>
    <col min="1801" max="1803" width="7.28515625" style="53" customWidth="1"/>
    <col min="1804" max="1804" width="1.85546875" style="53" customWidth="1"/>
    <col min="1805" max="1807" width="7.28515625" style="53" customWidth="1"/>
    <col min="1808" max="1808" width="1.5703125" style="53" customWidth="1"/>
    <col min="1809" max="1811" width="7.28515625" style="53" customWidth="1"/>
    <col min="1812" max="1812" width="1.140625" style="53" customWidth="1"/>
    <col min="1813" max="1815" width="7.28515625" style="53" customWidth="1"/>
    <col min="1816" max="1816" width="1.42578125" style="53" customWidth="1"/>
    <col min="1817" max="1819" width="7.28515625" style="53" customWidth="1"/>
    <col min="1820" max="2047" width="11.42578125" style="53"/>
    <col min="2048" max="2048" width="17.7109375" style="53" customWidth="1"/>
    <col min="2049" max="2051" width="7.42578125" style="53" bestFit="1" customWidth="1"/>
    <col min="2052" max="2052" width="1.42578125" style="53" customWidth="1"/>
    <col min="2053" max="2055" width="7.28515625" style="53" customWidth="1"/>
    <col min="2056" max="2056" width="1.42578125" style="53" customWidth="1"/>
    <col min="2057" max="2059" width="7.28515625" style="53" customWidth="1"/>
    <col min="2060" max="2060" width="1.85546875" style="53" customWidth="1"/>
    <col min="2061" max="2063" width="7.28515625" style="53" customWidth="1"/>
    <col min="2064" max="2064" width="1.5703125" style="53" customWidth="1"/>
    <col min="2065" max="2067" width="7.28515625" style="53" customWidth="1"/>
    <col min="2068" max="2068" width="1.140625" style="53" customWidth="1"/>
    <col min="2069" max="2071" width="7.28515625" style="53" customWidth="1"/>
    <col min="2072" max="2072" width="1.42578125" style="53" customWidth="1"/>
    <col min="2073" max="2075" width="7.28515625" style="53" customWidth="1"/>
    <col min="2076" max="2303" width="11.42578125" style="53"/>
    <col min="2304" max="2304" width="17.7109375" style="53" customWidth="1"/>
    <col min="2305" max="2307" width="7.42578125" style="53" bestFit="1" customWidth="1"/>
    <col min="2308" max="2308" width="1.42578125" style="53" customWidth="1"/>
    <col min="2309" max="2311" width="7.28515625" style="53" customWidth="1"/>
    <col min="2312" max="2312" width="1.42578125" style="53" customWidth="1"/>
    <col min="2313" max="2315" width="7.28515625" style="53" customWidth="1"/>
    <col min="2316" max="2316" width="1.85546875" style="53" customWidth="1"/>
    <col min="2317" max="2319" width="7.28515625" style="53" customWidth="1"/>
    <col min="2320" max="2320" width="1.5703125" style="53" customWidth="1"/>
    <col min="2321" max="2323" width="7.28515625" style="53" customWidth="1"/>
    <col min="2324" max="2324" width="1.140625" style="53" customWidth="1"/>
    <col min="2325" max="2327" width="7.28515625" style="53" customWidth="1"/>
    <col min="2328" max="2328" width="1.42578125" style="53" customWidth="1"/>
    <col min="2329" max="2331" width="7.28515625" style="53" customWidth="1"/>
    <col min="2332" max="2559" width="11.42578125" style="53"/>
    <col min="2560" max="2560" width="17.7109375" style="53" customWidth="1"/>
    <col min="2561" max="2563" width="7.42578125" style="53" bestFit="1" customWidth="1"/>
    <col min="2564" max="2564" width="1.42578125" style="53" customWidth="1"/>
    <col min="2565" max="2567" width="7.28515625" style="53" customWidth="1"/>
    <col min="2568" max="2568" width="1.42578125" style="53" customWidth="1"/>
    <col min="2569" max="2571" width="7.28515625" style="53" customWidth="1"/>
    <col min="2572" max="2572" width="1.85546875" style="53" customWidth="1"/>
    <col min="2573" max="2575" width="7.28515625" style="53" customWidth="1"/>
    <col min="2576" max="2576" width="1.5703125" style="53" customWidth="1"/>
    <col min="2577" max="2579" width="7.28515625" style="53" customWidth="1"/>
    <col min="2580" max="2580" width="1.140625" style="53" customWidth="1"/>
    <col min="2581" max="2583" width="7.28515625" style="53" customWidth="1"/>
    <col min="2584" max="2584" width="1.42578125" style="53" customWidth="1"/>
    <col min="2585" max="2587" width="7.28515625" style="53" customWidth="1"/>
    <col min="2588" max="2815" width="11.42578125" style="53"/>
    <col min="2816" max="2816" width="17.7109375" style="53" customWidth="1"/>
    <col min="2817" max="2819" width="7.42578125" style="53" bestFit="1" customWidth="1"/>
    <col min="2820" max="2820" width="1.42578125" style="53" customWidth="1"/>
    <col min="2821" max="2823" width="7.28515625" style="53" customWidth="1"/>
    <col min="2824" max="2824" width="1.42578125" style="53" customWidth="1"/>
    <col min="2825" max="2827" width="7.28515625" style="53" customWidth="1"/>
    <col min="2828" max="2828" width="1.85546875" style="53" customWidth="1"/>
    <col min="2829" max="2831" width="7.28515625" style="53" customWidth="1"/>
    <col min="2832" max="2832" width="1.5703125" style="53" customWidth="1"/>
    <col min="2833" max="2835" width="7.28515625" style="53" customWidth="1"/>
    <col min="2836" max="2836" width="1.140625" style="53" customWidth="1"/>
    <col min="2837" max="2839" width="7.28515625" style="53" customWidth="1"/>
    <col min="2840" max="2840" width="1.42578125" style="53" customWidth="1"/>
    <col min="2841" max="2843" width="7.28515625" style="53" customWidth="1"/>
    <col min="2844" max="3071" width="11.42578125" style="53"/>
    <col min="3072" max="3072" width="17.7109375" style="53" customWidth="1"/>
    <col min="3073" max="3075" width="7.42578125" style="53" bestFit="1" customWidth="1"/>
    <col min="3076" max="3076" width="1.42578125" style="53" customWidth="1"/>
    <col min="3077" max="3079" width="7.28515625" style="53" customWidth="1"/>
    <col min="3080" max="3080" width="1.42578125" style="53" customWidth="1"/>
    <col min="3081" max="3083" width="7.28515625" style="53" customWidth="1"/>
    <col min="3084" max="3084" width="1.85546875" style="53" customWidth="1"/>
    <col min="3085" max="3087" width="7.28515625" style="53" customWidth="1"/>
    <col min="3088" max="3088" width="1.5703125" style="53" customWidth="1"/>
    <col min="3089" max="3091" width="7.28515625" style="53" customWidth="1"/>
    <col min="3092" max="3092" width="1.140625" style="53" customWidth="1"/>
    <col min="3093" max="3095" width="7.28515625" style="53" customWidth="1"/>
    <col min="3096" max="3096" width="1.42578125" style="53" customWidth="1"/>
    <col min="3097" max="3099" width="7.28515625" style="53" customWidth="1"/>
    <col min="3100" max="3327" width="11.42578125" style="53"/>
    <col min="3328" max="3328" width="17.7109375" style="53" customWidth="1"/>
    <col min="3329" max="3331" width="7.42578125" style="53" bestFit="1" customWidth="1"/>
    <col min="3332" max="3332" width="1.42578125" style="53" customWidth="1"/>
    <col min="3333" max="3335" width="7.28515625" style="53" customWidth="1"/>
    <col min="3336" max="3336" width="1.42578125" style="53" customWidth="1"/>
    <col min="3337" max="3339" width="7.28515625" style="53" customWidth="1"/>
    <col min="3340" max="3340" width="1.85546875" style="53" customWidth="1"/>
    <col min="3341" max="3343" width="7.28515625" style="53" customWidth="1"/>
    <col min="3344" max="3344" width="1.5703125" style="53" customWidth="1"/>
    <col min="3345" max="3347" width="7.28515625" style="53" customWidth="1"/>
    <col min="3348" max="3348" width="1.140625" style="53" customWidth="1"/>
    <col min="3349" max="3351" width="7.28515625" style="53" customWidth="1"/>
    <col min="3352" max="3352" width="1.42578125" style="53" customWidth="1"/>
    <col min="3353" max="3355" width="7.28515625" style="53" customWidth="1"/>
    <col min="3356" max="3583" width="11.42578125" style="53"/>
    <col min="3584" max="3584" width="17.7109375" style="53" customWidth="1"/>
    <col min="3585" max="3587" width="7.42578125" style="53" bestFit="1" customWidth="1"/>
    <col min="3588" max="3588" width="1.42578125" style="53" customWidth="1"/>
    <col min="3589" max="3591" width="7.28515625" style="53" customWidth="1"/>
    <col min="3592" max="3592" width="1.42578125" style="53" customWidth="1"/>
    <col min="3593" max="3595" width="7.28515625" style="53" customWidth="1"/>
    <col min="3596" max="3596" width="1.85546875" style="53" customWidth="1"/>
    <col min="3597" max="3599" width="7.28515625" style="53" customWidth="1"/>
    <col min="3600" max="3600" width="1.5703125" style="53" customWidth="1"/>
    <col min="3601" max="3603" width="7.28515625" style="53" customWidth="1"/>
    <col min="3604" max="3604" width="1.140625" style="53" customWidth="1"/>
    <col min="3605" max="3607" width="7.28515625" style="53" customWidth="1"/>
    <col min="3608" max="3608" width="1.42578125" style="53" customWidth="1"/>
    <col min="3609" max="3611" width="7.28515625" style="53" customWidth="1"/>
    <col min="3612" max="3839" width="11.42578125" style="53"/>
    <col min="3840" max="3840" width="17.7109375" style="53" customWidth="1"/>
    <col min="3841" max="3843" width="7.42578125" style="53" bestFit="1" customWidth="1"/>
    <col min="3844" max="3844" width="1.42578125" style="53" customWidth="1"/>
    <col min="3845" max="3847" width="7.28515625" style="53" customWidth="1"/>
    <col min="3848" max="3848" width="1.42578125" style="53" customWidth="1"/>
    <col min="3849" max="3851" width="7.28515625" style="53" customWidth="1"/>
    <col min="3852" max="3852" width="1.85546875" style="53" customWidth="1"/>
    <col min="3853" max="3855" width="7.28515625" style="53" customWidth="1"/>
    <col min="3856" max="3856" width="1.5703125" style="53" customWidth="1"/>
    <col min="3857" max="3859" width="7.28515625" style="53" customWidth="1"/>
    <col min="3860" max="3860" width="1.140625" style="53" customWidth="1"/>
    <col min="3861" max="3863" width="7.28515625" style="53" customWidth="1"/>
    <col min="3864" max="3864" width="1.42578125" style="53" customWidth="1"/>
    <col min="3865" max="3867" width="7.28515625" style="53" customWidth="1"/>
    <col min="3868" max="4095" width="11.42578125" style="53"/>
    <col min="4096" max="4096" width="17.7109375" style="53" customWidth="1"/>
    <col min="4097" max="4099" width="7.42578125" style="53" bestFit="1" customWidth="1"/>
    <col min="4100" max="4100" width="1.42578125" style="53" customWidth="1"/>
    <col min="4101" max="4103" width="7.28515625" style="53" customWidth="1"/>
    <col min="4104" max="4104" width="1.42578125" style="53" customWidth="1"/>
    <col min="4105" max="4107" width="7.28515625" style="53" customWidth="1"/>
    <col min="4108" max="4108" width="1.85546875" style="53" customWidth="1"/>
    <col min="4109" max="4111" width="7.28515625" style="53" customWidth="1"/>
    <col min="4112" max="4112" width="1.5703125" style="53" customWidth="1"/>
    <col min="4113" max="4115" width="7.28515625" style="53" customWidth="1"/>
    <col min="4116" max="4116" width="1.140625" style="53" customWidth="1"/>
    <col min="4117" max="4119" width="7.28515625" style="53" customWidth="1"/>
    <col min="4120" max="4120" width="1.42578125" style="53" customWidth="1"/>
    <col min="4121" max="4123" width="7.28515625" style="53" customWidth="1"/>
    <col min="4124" max="4351" width="11.42578125" style="53"/>
    <col min="4352" max="4352" width="17.7109375" style="53" customWidth="1"/>
    <col min="4353" max="4355" width="7.42578125" style="53" bestFit="1" customWidth="1"/>
    <col min="4356" max="4356" width="1.42578125" style="53" customWidth="1"/>
    <col min="4357" max="4359" width="7.28515625" style="53" customWidth="1"/>
    <col min="4360" max="4360" width="1.42578125" style="53" customWidth="1"/>
    <col min="4361" max="4363" width="7.28515625" style="53" customWidth="1"/>
    <col min="4364" max="4364" width="1.85546875" style="53" customWidth="1"/>
    <col min="4365" max="4367" width="7.28515625" style="53" customWidth="1"/>
    <col min="4368" max="4368" width="1.5703125" style="53" customWidth="1"/>
    <col min="4369" max="4371" width="7.28515625" style="53" customWidth="1"/>
    <col min="4372" max="4372" width="1.140625" style="53" customWidth="1"/>
    <col min="4373" max="4375" width="7.28515625" style="53" customWidth="1"/>
    <col min="4376" max="4376" width="1.42578125" style="53" customWidth="1"/>
    <col min="4377" max="4379" width="7.28515625" style="53" customWidth="1"/>
    <col min="4380" max="4607" width="11.42578125" style="53"/>
    <col min="4608" max="4608" width="17.7109375" style="53" customWidth="1"/>
    <col min="4609" max="4611" width="7.42578125" style="53" bestFit="1" customWidth="1"/>
    <col min="4612" max="4612" width="1.42578125" style="53" customWidth="1"/>
    <col min="4613" max="4615" width="7.28515625" style="53" customWidth="1"/>
    <col min="4616" max="4616" width="1.42578125" style="53" customWidth="1"/>
    <col min="4617" max="4619" width="7.28515625" style="53" customWidth="1"/>
    <col min="4620" max="4620" width="1.85546875" style="53" customWidth="1"/>
    <col min="4621" max="4623" width="7.28515625" style="53" customWidth="1"/>
    <col min="4624" max="4624" width="1.5703125" style="53" customWidth="1"/>
    <col min="4625" max="4627" width="7.28515625" style="53" customWidth="1"/>
    <col min="4628" max="4628" width="1.140625" style="53" customWidth="1"/>
    <col min="4629" max="4631" width="7.28515625" style="53" customWidth="1"/>
    <col min="4632" max="4632" width="1.42578125" style="53" customWidth="1"/>
    <col min="4633" max="4635" width="7.28515625" style="53" customWidth="1"/>
    <col min="4636" max="4863" width="11.42578125" style="53"/>
    <col min="4864" max="4864" width="17.7109375" style="53" customWidth="1"/>
    <col min="4865" max="4867" width="7.42578125" style="53" bestFit="1" customWidth="1"/>
    <col min="4868" max="4868" width="1.42578125" style="53" customWidth="1"/>
    <col min="4869" max="4871" width="7.28515625" style="53" customWidth="1"/>
    <col min="4872" max="4872" width="1.42578125" style="53" customWidth="1"/>
    <col min="4873" max="4875" width="7.28515625" style="53" customWidth="1"/>
    <col min="4876" max="4876" width="1.85546875" style="53" customWidth="1"/>
    <col min="4877" max="4879" width="7.28515625" style="53" customWidth="1"/>
    <col min="4880" max="4880" width="1.5703125" style="53" customWidth="1"/>
    <col min="4881" max="4883" width="7.28515625" style="53" customWidth="1"/>
    <col min="4884" max="4884" width="1.140625" style="53" customWidth="1"/>
    <col min="4885" max="4887" width="7.28515625" style="53" customWidth="1"/>
    <col min="4888" max="4888" width="1.42578125" style="53" customWidth="1"/>
    <col min="4889" max="4891" width="7.28515625" style="53" customWidth="1"/>
    <col min="4892" max="5119" width="11.42578125" style="53"/>
    <col min="5120" max="5120" width="17.7109375" style="53" customWidth="1"/>
    <col min="5121" max="5123" width="7.42578125" style="53" bestFit="1" customWidth="1"/>
    <col min="5124" max="5124" width="1.42578125" style="53" customWidth="1"/>
    <col min="5125" max="5127" width="7.28515625" style="53" customWidth="1"/>
    <col min="5128" max="5128" width="1.42578125" style="53" customWidth="1"/>
    <col min="5129" max="5131" width="7.28515625" style="53" customWidth="1"/>
    <col min="5132" max="5132" width="1.85546875" style="53" customWidth="1"/>
    <col min="5133" max="5135" width="7.28515625" style="53" customWidth="1"/>
    <col min="5136" max="5136" width="1.5703125" style="53" customWidth="1"/>
    <col min="5137" max="5139" width="7.28515625" style="53" customWidth="1"/>
    <col min="5140" max="5140" width="1.140625" style="53" customWidth="1"/>
    <col min="5141" max="5143" width="7.28515625" style="53" customWidth="1"/>
    <col min="5144" max="5144" width="1.42578125" style="53" customWidth="1"/>
    <col min="5145" max="5147" width="7.28515625" style="53" customWidth="1"/>
    <col min="5148" max="5375" width="11.42578125" style="53"/>
    <col min="5376" max="5376" width="17.7109375" style="53" customWidth="1"/>
    <col min="5377" max="5379" width="7.42578125" style="53" bestFit="1" customWidth="1"/>
    <col min="5380" max="5380" width="1.42578125" style="53" customWidth="1"/>
    <col min="5381" max="5383" width="7.28515625" style="53" customWidth="1"/>
    <col min="5384" max="5384" width="1.42578125" style="53" customWidth="1"/>
    <col min="5385" max="5387" width="7.28515625" style="53" customWidth="1"/>
    <col min="5388" max="5388" width="1.85546875" style="53" customWidth="1"/>
    <col min="5389" max="5391" width="7.28515625" style="53" customWidth="1"/>
    <col min="5392" max="5392" width="1.5703125" style="53" customWidth="1"/>
    <col min="5393" max="5395" width="7.28515625" style="53" customWidth="1"/>
    <col min="5396" max="5396" width="1.140625" style="53" customWidth="1"/>
    <col min="5397" max="5399" width="7.28515625" style="53" customWidth="1"/>
    <col min="5400" max="5400" width="1.42578125" style="53" customWidth="1"/>
    <col min="5401" max="5403" width="7.28515625" style="53" customWidth="1"/>
    <col min="5404" max="5631" width="11.42578125" style="53"/>
    <col min="5632" max="5632" width="17.7109375" style="53" customWidth="1"/>
    <col min="5633" max="5635" width="7.42578125" style="53" bestFit="1" customWidth="1"/>
    <col min="5636" max="5636" width="1.42578125" style="53" customWidth="1"/>
    <col min="5637" max="5639" width="7.28515625" style="53" customWidth="1"/>
    <col min="5640" max="5640" width="1.42578125" style="53" customWidth="1"/>
    <col min="5641" max="5643" width="7.28515625" style="53" customWidth="1"/>
    <col min="5644" max="5644" width="1.85546875" style="53" customWidth="1"/>
    <col min="5645" max="5647" width="7.28515625" style="53" customWidth="1"/>
    <col min="5648" max="5648" width="1.5703125" style="53" customWidth="1"/>
    <col min="5649" max="5651" width="7.28515625" style="53" customWidth="1"/>
    <col min="5652" max="5652" width="1.140625" style="53" customWidth="1"/>
    <col min="5653" max="5655" width="7.28515625" style="53" customWidth="1"/>
    <col min="5656" max="5656" width="1.42578125" style="53" customWidth="1"/>
    <col min="5657" max="5659" width="7.28515625" style="53" customWidth="1"/>
    <col min="5660" max="5887" width="11.42578125" style="53"/>
    <col min="5888" max="5888" width="17.7109375" style="53" customWidth="1"/>
    <col min="5889" max="5891" width="7.42578125" style="53" bestFit="1" customWidth="1"/>
    <col min="5892" max="5892" width="1.42578125" style="53" customWidth="1"/>
    <col min="5893" max="5895" width="7.28515625" style="53" customWidth="1"/>
    <col min="5896" max="5896" width="1.42578125" style="53" customWidth="1"/>
    <col min="5897" max="5899" width="7.28515625" style="53" customWidth="1"/>
    <col min="5900" max="5900" width="1.85546875" style="53" customWidth="1"/>
    <col min="5901" max="5903" width="7.28515625" style="53" customWidth="1"/>
    <col min="5904" max="5904" width="1.5703125" style="53" customWidth="1"/>
    <col min="5905" max="5907" width="7.28515625" style="53" customWidth="1"/>
    <col min="5908" max="5908" width="1.140625" style="53" customWidth="1"/>
    <col min="5909" max="5911" width="7.28515625" style="53" customWidth="1"/>
    <col min="5912" max="5912" width="1.42578125" style="53" customWidth="1"/>
    <col min="5913" max="5915" width="7.28515625" style="53" customWidth="1"/>
    <col min="5916" max="6143" width="11.42578125" style="53"/>
    <col min="6144" max="6144" width="17.7109375" style="53" customWidth="1"/>
    <col min="6145" max="6147" width="7.42578125" style="53" bestFit="1" customWidth="1"/>
    <col min="6148" max="6148" width="1.42578125" style="53" customWidth="1"/>
    <col min="6149" max="6151" width="7.28515625" style="53" customWidth="1"/>
    <col min="6152" max="6152" width="1.42578125" style="53" customWidth="1"/>
    <col min="6153" max="6155" width="7.28515625" style="53" customWidth="1"/>
    <col min="6156" max="6156" width="1.85546875" style="53" customWidth="1"/>
    <col min="6157" max="6159" width="7.28515625" style="53" customWidth="1"/>
    <col min="6160" max="6160" width="1.5703125" style="53" customWidth="1"/>
    <col min="6161" max="6163" width="7.28515625" style="53" customWidth="1"/>
    <col min="6164" max="6164" width="1.140625" style="53" customWidth="1"/>
    <col min="6165" max="6167" width="7.28515625" style="53" customWidth="1"/>
    <col min="6168" max="6168" width="1.42578125" style="53" customWidth="1"/>
    <col min="6169" max="6171" width="7.28515625" style="53" customWidth="1"/>
    <col min="6172" max="6399" width="11.42578125" style="53"/>
    <col min="6400" max="6400" width="17.7109375" style="53" customWidth="1"/>
    <col min="6401" max="6403" width="7.42578125" style="53" bestFit="1" customWidth="1"/>
    <col min="6404" max="6404" width="1.42578125" style="53" customWidth="1"/>
    <col min="6405" max="6407" width="7.28515625" style="53" customWidth="1"/>
    <col min="6408" max="6408" width="1.42578125" style="53" customWidth="1"/>
    <col min="6409" max="6411" width="7.28515625" style="53" customWidth="1"/>
    <col min="6412" max="6412" width="1.85546875" style="53" customWidth="1"/>
    <col min="6413" max="6415" width="7.28515625" style="53" customWidth="1"/>
    <col min="6416" max="6416" width="1.5703125" style="53" customWidth="1"/>
    <col min="6417" max="6419" width="7.28515625" style="53" customWidth="1"/>
    <col min="6420" max="6420" width="1.140625" style="53" customWidth="1"/>
    <col min="6421" max="6423" width="7.28515625" style="53" customWidth="1"/>
    <col min="6424" max="6424" width="1.42578125" style="53" customWidth="1"/>
    <col min="6425" max="6427" width="7.28515625" style="53" customWidth="1"/>
    <col min="6428" max="6655" width="11.42578125" style="53"/>
    <col min="6656" max="6656" width="17.7109375" style="53" customWidth="1"/>
    <col min="6657" max="6659" width="7.42578125" style="53" bestFit="1" customWidth="1"/>
    <col min="6660" max="6660" width="1.42578125" style="53" customWidth="1"/>
    <col min="6661" max="6663" width="7.28515625" style="53" customWidth="1"/>
    <col min="6664" max="6664" width="1.42578125" style="53" customWidth="1"/>
    <col min="6665" max="6667" width="7.28515625" style="53" customWidth="1"/>
    <col min="6668" max="6668" width="1.85546875" style="53" customWidth="1"/>
    <col min="6669" max="6671" width="7.28515625" style="53" customWidth="1"/>
    <col min="6672" max="6672" width="1.5703125" style="53" customWidth="1"/>
    <col min="6673" max="6675" width="7.28515625" style="53" customWidth="1"/>
    <col min="6676" max="6676" width="1.140625" style="53" customWidth="1"/>
    <col min="6677" max="6679" width="7.28515625" style="53" customWidth="1"/>
    <col min="6680" max="6680" width="1.42578125" style="53" customWidth="1"/>
    <col min="6681" max="6683" width="7.28515625" style="53" customWidth="1"/>
    <col min="6684" max="6911" width="11.42578125" style="53"/>
    <col min="6912" max="6912" width="17.7109375" style="53" customWidth="1"/>
    <col min="6913" max="6915" width="7.42578125" style="53" bestFit="1" customWidth="1"/>
    <col min="6916" max="6916" width="1.42578125" style="53" customWidth="1"/>
    <col min="6917" max="6919" width="7.28515625" style="53" customWidth="1"/>
    <col min="6920" max="6920" width="1.42578125" style="53" customWidth="1"/>
    <col min="6921" max="6923" width="7.28515625" style="53" customWidth="1"/>
    <col min="6924" max="6924" width="1.85546875" style="53" customWidth="1"/>
    <col min="6925" max="6927" width="7.28515625" style="53" customWidth="1"/>
    <col min="6928" max="6928" width="1.5703125" style="53" customWidth="1"/>
    <col min="6929" max="6931" width="7.28515625" style="53" customWidth="1"/>
    <col min="6932" max="6932" width="1.140625" style="53" customWidth="1"/>
    <col min="6933" max="6935" width="7.28515625" style="53" customWidth="1"/>
    <col min="6936" max="6936" width="1.42578125" style="53" customWidth="1"/>
    <col min="6937" max="6939" width="7.28515625" style="53" customWidth="1"/>
    <col min="6940" max="7167" width="11.42578125" style="53"/>
    <col min="7168" max="7168" width="17.7109375" style="53" customWidth="1"/>
    <col min="7169" max="7171" width="7.42578125" style="53" bestFit="1" customWidth="1"/>
    <col min="7172" max="7172" width="1.42578125" style="53" customWidth="1"/>
    <col min="7173" max="7175" width="7.28515625" style="53" customWidth="1"/>
    <col min="7176" max="7176" width="1.42578125" style="53" customWidth="1"/>
    <col min="7177" max="7179" width="7.28515625" style="53" customWidth="1"/>
    <col min="7180" max="7180" width="1.85546875" style="53" customWidth="1"/>
    <col min="7181" max="7183" width="7.28515625" style="53" customWidth="1"/>
    <col min="7184" max="7184" width="1.5703125" style="53" customWidth="1"/>
    <col min="7185" max="7187" width="7.28515625" style="53" customWidth="1"/>
    <col min="7188" max="7188" width="1.140625" style="53" customWidth="1"/>
    <col min="7189" max="7191" width="7.28515625" style="53" customWidth="1"/>
    <col min="7192" max="7192" width="1.42578125" style="53" customWidth="1"/>
    <col min="7193" max="7195" width="7.28515625" style="53" customWidth="1"/>
    <col min="7196" max="7423" width="11.42578125" style="53"/>
    <col min="7424" max="7424" width="17.7109375" style="53" customWidth="1"/>
    <col min="7425" max="7427" width="7.42578125" style="53" bestFit="1" customWidth="1"/>
    <col min="7428" max="7428" width="1.42578125" style="53" customWidth="1"/>
    <col min="7429" max="7431" width="7.28515625" style="53" customWidth="1"/>
    <col min="7432" max="7432" width="1.42578125" style="53" customWidth="1"/>
    <col min="7433" max="7435" width="7.28515625" style="53" customWidth="1"/>
    <col min="7436" max="7436" width="1.85546875" style="53" customWidth="1"/>
    <col min="7437" max="7439" width="7.28515625" style="53" customWidth="1"/>
    <col min="7440" max="7440" width="1.5703125" style="53" customWidth="1"/>
    <col min="7441" max="7443" width="7.28515625" style="53" customWidth="1"/>
    <col min="7444" max="7444" width="1.140625" style="53" customWidth="1"/>
    <col min="7445" max="7447" width="7.28515625" style="53" customWidth="1"/>
    <col min="7448" max="7448" width="1.42578125" style="53" customWidth="1"/>
    <col min="7449" max="7451" width="7.28515625" style="53" customWidth="1"/>
    <col min="7452" max="7679" width="11.42578125" style="53"/>
    <col min="7680" max="7680" width="17.7109375" style="53" customWidth="1"/>
    <col min="7681" max="7683" width="7.42578125" style="53" bestFit="1" customWidth="1"/>
    <col min="7684" max="7684" width="1.42578125" style="53" customWidth="1"/>
    <col min="7685" max="7687" width="7.28515625" style="53" customWidth="1"/>
    <col min="7688" max="7688" width="1.42578125" style="53" customWidth="1"/>
    <col min="7689" max="7691" width="7.28515625" style="53" customWidth="1"/>
    <col min="7692" max="7692" width="1.85546875" style="53" customWidth="1"/>
    <col min="7693" max="7695" width="7.28515625" style="53" customWidth="1"/>
    <col min="7696" max="7696" width="1.5703125" style="53" customWidth="1"/>
    <col min="7697" max="7699" width="7.28515625" style="53" customWidth="1"/>
    <col min="7700" max="7700" width="1.140625" style="53" customWidth="1"/>
    <col min="7701" max="7703" width="7.28515625" style="53" customWidth="1"/>
    <col min="7704" max="7704" width="1.42578125" style="53" customWidth="1"/>
    <col min="7705" max="7707" width="7.28515625" style="53" customWidth="1"/>
    <col min="7708" max="7935" width="11.42578125" style="53"/>
    <col min="7936" max="7936" width="17.7109375" style="53" customWidth="1"/>
    <col min="7937" max="7939" width="7.42578125" style="53" bestFit="1" customWidth="1"/>
    <col min="7940" max="7940" width="1.42578125" style="53" customWidth="1"/>
    <col min="7941" max="7943" width="7.28515625" style="53" customWidth="1"/>
    <col min="7944" max="7944" width="1.42578125" style="53" customWidth="1"/>
    <col min="7945" max="7947" width="7.28515625" style="53" customWidth="1"/>
    <col min="7948" max="7948" width="1.85546875" style="53" customWidth="1"/>
    <col min="7949" max="7951" width="7.28515625" style="53" customWidth="1"/>
    <col min="7952" max="7952" width="1.5703125" style="53" customWidth="1"/>
    <col min="7953" max="7955" width="7.28515625" style="53" customWidth="1"/>
    <col min="7956" max="7956" width="1.140625" style="53" customWidth="1"/>
    <col min="7957" max="7959" width="7.28515625" style="53" customWidth="1"/>
    <col min="7960" max="7960" width="1.42578125" style="53" customWidth="1"/>
    <col min="7961" max="7963" width="7.28515625" style="53" customWidth="1"/>
    <col min="7964" max="8191" width="11.42578125" style="53"/>
    <col min="8192" max="8192" width="17.7109375" style="53" customWidth="1"/>
    <col min="8193" max="8195" width="7.42578125" style="53" bestFit="1" customWidth="1"/>
    <col min="8196" max="8196" width="1.42578125" style="53" customWidth="1"/>
    <col min="8197" max="8199" width="7.28515625" style="53" customWidth="1"/>
    <col min="8200" max="8200" width="1.42578125" style="53" customWidth="1"/>
    <col min="8201" max="8203" width="7.28515625" style="53" customWidth="1"/>
    <col min="8204" max="8204" width="1.85546875" style="53" customWidth="1"/>
    <col min="8205" max="8207" width="7.28515625" style="53" customWidth="1"/>
    <col min="8208" max="8208" width="1.5703125" style="53" customWidth="1"/>
    <col min="8209" max="8211" width="7.28515625" style="53" customWidth="1"/>
    <col min="8212" max="8212" width="1.140625" style="53" customWidth="1"/>
    <col min="8213" max="8215" width="7.28515625" style="53" customWidth="1"/>
    <col min="8216" max="8216" width="1.42578125" style="53" customWidth="1"/>
    <col min="8217" max="8219" width="7.28515625" style="53" customWidth="1"/>
    <col min="8220" max="8447" width="11.42578125" style="53"/>
    <col min="8448" max="8448" width="17.7109375" style="53" customWidth="1"/>
    <col min="8449" max="8451" width="7.42578125" style="53" bestFit="1" customWidth="1"/>
    <col min="8452" max="8452" width="1.42578125" style="53" customWidth="1"/>
    <col min="8453" max="8455" width="7.28515625" style="53" customWidth="1"/>
    <col min="8456" max="8456" width="1.42578125" style="53" customWidth="1"/>
    <col min="8457" max="8459" width="7.28515625" style="53" customWidth="1"/>
    <col min="8460" max="8460" width="1.85546875" style="53" customWidth="1"/>
    <col min="8461" max="8463" width="7.28515625" style="53" customWidth="1"/>
    <col min="8464" max="8464" width="1.5703125" style="53" customWidth="1"/>
    <col min="8465" max="8467" width="7.28515625" style="53" customWidth="1"/>
    <col min="8468" max="8468" width="1.140625" style="53" customWidth="1"/>
    <col min="8469" max="8471" width="7.28515625" style="53" customWidth="1"/>
    <col min="8472" max="8472" width="1.42578125" style="53" customWidth="1"/>
    <col min="8473" max="8475" width="7.28515625" style="53" customWidth="1"/>
    <col min="8476" max="8703" width="11.42578125" style="53"/>
    <col min="8704" max="8704" width="17.7109375" style="53" customWidth="1"/>
    <col min="8705" max="8707" width="7.42578125" style="53" bestFit="1" customWidth="1"/>
    <col min="8708" max="8708" width="1.42578125" style="53" customWidth="1"/>
    <col min="8709" max="8711" width="7.28515625" style="53" customWidth="1"/>
    <col min="8712" max="8712" width="1.42578125" style="53" customWidth="1"/>
    <col min="8713" max="8715" width="7.28515625" style="53" customWidth="1"/>
    <col min="8716" max="8716" width="1.85546875" style="53" customWidth="1"/>
    <col min="8717" max="8719" width="7.28515625" style="53" customWidth="1"/>
    <col min="8720" max="8720" width="1.5703125" style="53" customWidth="1"/>
    <col min="8721" max="8723" width="7.28515625" style="53" customWidth="1"/>
    <col min="8724" max="8724" width="1.140625" style="53" customWidth="1"/>
    <col min="8725" max="8727" width="7.28515625" style="53" customWidth="1"/>
    <col min="8728" max="8728" width="1.42578125" style="53" customWidth="1"/>
    <col min="8729" max="8731" width="7.28515625" style="53" customWidth="1"/>
    <col min="8732" max="8959" width="11.42578125" style="53"/>
    <col min="8960" max="8960" width="17.7109375" style="53" customWidth="1"/>
    <col min="8961" max="8963" width="7.42578125" style="53" bestFit="1" customWidth="1"/>
    <col min="8964" max="8964" width="1.42578125" style="53" customWidth="1"/>
    <col min="8965" max="8967" width="7.28515625" style="53" customWidth="1"/>
    <col min="8968" max="8968" width="1.42578125" style="53" customWidth="1"/>
    <col min="8969" max="8971" width="7.28515625" style="53" customWidth="1"/>
    <col min="8972" max="8972" width="1.85546875" style="53" customWidth="1"/>
    <col min="8973" max="8975" width="7.28515625" style="53" customWidth="1"/>
    <col min="8976" max="8976" width="1.5703125" style="53" customWidth="1"/>
    <col min="8977" max="8979" width="7.28515625" style="53" customWidth="1"/>
    <col min="8980" max="8980" width="1.140625" style="53" customWidth="1"/>
    <col min="8981" max="8983" width="7.28515625" style="53" customWidth="1"/>
    <col min="8984" max="8984" width="1.42578125" style="53" customWidth="1"/>
    <col min="8985" max="8987" width="7.28515625" style="53" customWidth="1"/>
    <col min="8988" max="9215" width="11.42578125" style="53"/>
    <col min="9216" max="9216" width="17.7109375" style="53" customWidth="1"/>
    <col min="9217" max="9219" width="7.42578125" style="53" bestFit="1" customWidth="1"/>
    <col min="9220" max="9220" width="1.42578125" style="53" customWidth="1"/>
    <col min="9221" max="9223" width="7.28515625" style="53" customWidth="1"/>
    <col min="9224" max="9224" width="1.42578125" style="53" customWidth="1"/>
    <col min="9225" max="9227" width="7.28515625" style="53" customWidth="1"/>
    <col min="9228" max="9228" width="1.85546875" style="53" customWidth="1"/>
    <col min="9229" max="9231" width="7.28515625" style="53" customWidth="1"/>
    <col min="9232" max="9232" width="1.5703125" style="53" customWidth="1"/>
    <col min="9233" max="9235" width="7.28515625" style="53" customWidth="1"/>
    <col min="9236" max="9236" width="1.140625" style="53" customWidth="1"/>
    <col min="9237" max="9239" width="7.28515625" style="53" customWidth="1"/>
    <col min="9240" max="9240" width="1.42578125" style="53" customWidth="1"/>
    <col min="9241" max="9243" width="7.28515625" style="53" customWidth="1"/>
    <col min="9244" max="9471" width="11.42578125" style="53"/>
    <col min="9472" max="9472" width="17.7109375" style="53" customWidth="1"/>
    <col min="9473" max="9475" width="7.42578125" style="53" bestFit="1" customWidth="1"/>
    <col min="9476" max="9476" width="1.42578125" style="53" customWidth="1"/>
    <col min="9477" max="9479" width="7.28515625" style="53" customWidth="1"/>
    <col min="9480" max="9480" width="1.42578125" style="53" customWidth="1"/>
    <col min="9481" max="9483" width="7.28515625" style="53" customWidth="1"/>
    <col min="9484" max="9484" width="1.85546875" style="53" customWidth="1"/>
    <col min="9485" max="9487" width="7.28515625" style="53" customWidth="1"/>
    <col min="9488" max="9488" width="1.5703125" style="53" customWidth="1"/>
    <col min="9489" max="9491" width="7.28515625" style="53" customWidth="1"/>
    <col min="9492" max="9492" width="1.140625" style="53" customWidth="1"/>
    <col min="9493" max="9495" width="7.28515625" style="53" customWidth="1"/>
    <col min="9496" max="9496" width="1.42578125" style="53" customWidth="1"/>
    <col min="9497" max="9499" width="7.28515625" style="53" customWidth="1"/>
    <col min="9500" max="9727" width="11.42578125" style="53"/>
    <col min="9728" max="9728" width="17.7109375" style="53" customWidth="1"/>
    <col min="9729" max="9731" width="7.42578125" style="53" bestFit="1" customWidth="1"/>
    <col min="9732" max="9732" width="1.42578125" style="53" customWidth="1"/>
    <col min="9733" max="9735" width="7.28515625" style="53" customWidth="1"/>
    <col min="9736" max="9736" width="1.42578125" style="53" customWidth="1"/>
    <col min="9737" max="9739" width="7.28515625" style="53" customWidth="1"/>
    <col min="9740" max="9740" width="1.85546875" style="53" customWidth="1"/>
    <col min="9741" max="9743" width="7.28515625" style="53" customWidth="1"/>
    <col min="9744" max="9744" width="1.5703125" style="53" customWidth="1"/>
    <col min="9745" max="9747" width="7.28515625" style="53" customWidth="1"/>
    <col min="9748" max="9748" width="1.140625" style="53" customWidth="1"/>
    <col min="9749" max="9751" width="7.28515625" style="53" customWidth="1"/>
    <col min="9752" max="9752" width="1.42578125" style="53" customWidth="1"/>
    <col min="9753" max="9755" width="7.28515625" style="53" customWidth="1"/>
    <col min="9756" max="9983" width="11.42578125" style="53"/>
    <col min="9984" max="9984" width="17.7109375" style="53" customWidth="1"/>
    <col min="9985" max="9987" width="7.42578125" style="53" bestFit="1" customWidth="1"/>
    <col min="9988" max="9988" width="1.42578125" style="53" customWidth="1"/>
    <col min="9989" max="9991" width="7.28515625" style="53" customWidth="1"/>
    <col min="9992" max="9992" width="1.42578125" style="53" customWidth="1"/>
    <col min="9993" max="9995" width="7.28515625" style="53" customWidth="1"/>
    <col min="9996" max="9996" width="1.85546875" style="53" customWidth="1"/>
    <col min="9997" max="9999" width="7.28515625" style="53" customWidth="1"/>
    <col min="10000" max="10000" width="1.5703125" style="53" customWidth="1"/>
    <col min="10001" max="10003" width="7.28515625" style="53" customWidth="1"/>
    <col min="10004" max="10004" width="1.140625" style="53" customWidth="1"/>
    <col min="10005" max="10007" width="7.28515625" style="53" customWidth="1"/>
    <col min="10008" max="10008" width="1.42578125" style="53" customWidth="1"/>
    <col min="10009" max="10011" width="7.28515625" style="53" customWidth="1"/>
    <col min="10012" max="10239" width="11.42578125" style="53"/>
    <col min="10240" max="10240" width="17.7109375" style="53" customWidth="1"/>
    <col min="10241" max="10243" width="7.42578125" style="53" bestFit="1" customWidth="1"/>
    <col min="10244" max="10244" width="1.42578125" style="53" customWidth="1"/>
    <col min="10245" max="10247" width="7.28515625" style="53" customWidth="1"/>
    <col min="10248" max="10248" width="1.42578125" style="53" customWidth="1"/>
    <col min="10249" max="10251" width="7.28515625" style="53" customWidth="1"/>
    <col min="10252" max="10252" width="1.85546875" style="53" customWidth="1"/>
    <col min="10253" max="10255" width="7.28515625" style="53" customWidth="1"/>
    <col min="10256" max="10256" width="1.5703125" style="53" customWidth="1"/>
    <col min="10257" max="10259" width="7.28515625" style="53" customWidth="1"/>
    <col min="10260" max="10260" width="1.140625" style="53" customWidth="1"/>
    <col min="10261" max="10263" width="7.28515625" style="53" customWidth="1"/>
    <col min="10264" max="10264" width="1.42578125" style="53" customWidth="1"/>
    <col min="10265" max="10267" width="7.28515625" style="53" customWidth="1"/>
    <col min="10268" max="10495" width="11.42578125" style="53"/>
    <col min="10496" max="10496" width="17.7109375" style="53" customWidth="1"/>
    <col min="10497" max="10499" width="7.42578125" style="53" bestFit="1" customWidth="1"/>
    <col min="10500" max="10500" width="1.42578125" style="53" customWidth="1"/>
    <col min="10501" max="10503" width="7.28515625" style="53" customWidth="1"/>
    <col min="10504" max="10504" width="1.42578125" style="53" customWidth="1"/>
    <col min="10505" max="10507" width="7.28515625" style="53" customWidth="1"/>
    <col min="10508" max="10508" width="1.85546875" style="53" customWidth="1"/>
    <col min="10509" max="10511" width="7.28515625" style="53" customWidth="1"/>
    <col min="10512" max="10512" width="1.5703125" style="53" customWidth="1"/>
    <col min="10513" max="10515" width="7.28515625" style="53" customWidth="1"/>
    <col min="10516" max="10516" width="1.140625" style="53" customWidth="1"/>
    <col min="10517" max="10519" width="7.28515625" style="53" customWidth="1"/>
    <col min="10520" max="10520" width="1.42578125" style="53" customWidth="1"/>
    <col min="10521" max="10523" width="7.28515625" style="53" customWidth="1"/>
    <col min="10524" max="10751" width="11.42578125" style="53"/>
    <col min="10752" max="10752" width="17.7109375" style="53" customWidth="1"/>
    <col min="10753" max="10755" width="7.42578125" style="53" bestFit="1" customWidth="1"/>
    <col min="10756" max="10756" width="1.42578125" style="53" customWidth="1"/>
    <col min="10757" max="10759" width="7.28515625" style="53" customWidth="1"/>
    <col min="10760" max="10760" width="1.42578125" style="53" customWidth="1"/>
    <col min="10761" max="10763" width="7.28515625" style="53" customWidth="1"/>
    <col min="10764" max="10764" width="1.85546875" style="53" customWidth="1"/>
    <col min="10765" max="10767" width="7.28515625" style="53" customWidth="1"/>
    <col min="10768" max="10768" width="1.5703125" style="53" customWidth="1"/>
    <col min="10769" max="10771" width="7.28515625" style="53" customWidth="1"/>
    <col min="10772" max="10772" width="1.140625" style="53" customWidth="1"/>
    <col min="10773" max="10775" width="7.28515625" style="53" customWidth="1"/>
    <col min="10776" max="10776" width="1.42578125" style="53" customWidth="1"/>
    <col min="10777" max="10779" width="7.28515625" style="53" customWidth="1"/>
    <col min="10780" max="11007" width="11.42578125" style="53"/>
    <col min="11008" max="11008" width="17.7109375" style="53" customWidth="1"/>
    <col min="11009" max="11011" width="7.42578125" style="53" bestFit="1" customWidth="1"/>
    <col min="11012" max="11012" width="1.42578125" style="53" customWidth="1"/>
    <col min="11013" max="11015" width="7.28515625" style="53" customWidth="1"/>
    <col min="11016" max="11016" width="1.42578125" style="53" customWidth="1"/>
    <col min="11017" max="11019" width="7.28515625" style="53" customWidth="1"/>
    <col min="11020" max="11020" width="1.85546875" style="53" customWidth="1"/>
    <col min="11021" max="11023" width="7.28515625" style="53" customWidth="1"/>
    <col min="11024" max="11024" width="1.5703125" style="53" customWidth="1"/>
    <col min="11025" max="11027" width="7.28515625" style="53" customWidth="1"/>
    <col min="11028" max="11028" width="1.140625" style="53" customWidth="1"/>
    <col min="11029" max="11031" width="7.28515625" style="53" customWidth="1"/>
    <col min="11032" max="11032" width="1.42578125" style="53" customWidth="1"/>
    <col min="11033" max="11035" width="7.28515625" style="53" customWidth="1"/>
    <col min="11036" max="11263" width="11.42578125" style="53"/>
    <col min="11264" max="11264" width="17.7109375" style="53" customWidth="1"/>
    <col min="11265" max="11267" width="7.42578125" style="53" bestFit="1" customWidth="1"/>
    <col min="11268" max="11268" width="1.42578125" style="53" customWidth="1"/>
    <col min="11269" max="11271" width="7.28515625" style="53" customWidth="1"/>
    <col min="11272" max="11272" width="1.42578125" style="53" customWidth="1"/>
    <col min="11273" max="11275" width="7.28515625" style="53" customWidth="1"/>
    <col min="11276" max="11276" width="1.85546875" style="53" customWidth="1"/>
    <col min="11277" max="11279" width="7.28515625" style="53" customWidth="1"/>
    <col min="11280" max="11280" width="1.5703125" style="53" customWidth="1"/>
    <col min="11281" max="11283" width="7.28515625" style="53" customWidth="1"/>
    <col min="11284" max="11284" width="1.140625" style="53" customWidth="1"/>
    <col min="11285" max="11287" width="7.28515625" style="53" customWidth="1"/>
    <col min="11288" max="11288" width="1.42578125" style="53" customWidth="1"/>
    <col min="11289" max="11291" width="7.28515625" style="53" customWidth="1"/>
    <col min="11292" max="11519" width="11.42578125" style="53"/>
    <col min="11520" max="11520" width="17.7109375" style="53" customWidth="1"/>
    <col min="11521" max="11523" width="7.42578125" style="53" bestFit="1" customWidth="1"/>
    <col min="11524" max="11524" width="1.42578125" style="53" customWidth="1"/>
    <col min="11525" max="11527" width="7.28515625" style="53" customWidth="1"/>
    <col min="11528" max="11528" width="1.42578125" style="53" customWidth="1"/>
    <col min="11529" max="11531" width="7.28515625" style="53" customWidth="1"/>
    <col min="11532" max="11532" width="1.85546875" style="53" customWidth="1"/>
    <col min="11533" max="11535" width="7.28515625" style="53" customWidth="1"/>
    <col min="11536" max="11536" width="1.5703125" style="53" customWidth="1"/>
    <col min="11537" max="11539" width="7.28515625" style="53" customWidth="1"/>
    <col min="11540" max="11540" width="1.140625" style="53" customWidth="1"/>
    <col min="11541" max="11543" width="7.28515625" style="53" customWidth="1"/>
    <col min="11544" max="11544" width="1.42578125" style="53" customWidth="1"/>
    <col min="11545" max="11547" width="7.28515625" style="53" customWidth="1"/>
    <col min="11548" max="11775" width="11.42578125" style="53"/>
    <col min="11776" max="11776" width="17.7109375" style="53" customWidth="1"/>
    <col min="11777" max="11779" width="7.42578125" style="53" bestFit="1" customWidth="1"/>
    <col min="11780" max="11780" width="1.42578125" style="53" customWidth="1"/>
    <col min="11781" max="11783" width="7.28515625" style="53" customWidth="1"/>
    <col min="11784" max="11784" width="1.42578125" style="53" customWidth="1"/>
    <col min="11785" max="11787" width="7.28515625" style="53" customWidth="1"/>
    <col min="11788" max="11788" width="1.85546875" style="53" customWidth="1"/>
    <col min="11789" max="11791" width="7.28515625" style="53" customWidth="1"/>
    <col min="11792" max="11792" width="1.5703125" style="53" customWidth="1"/>
    <col min="11793" max="11795" width="7.28515625" style="53" customWidth="1"/>
    <col min="11796" max="11796" width="1.140625" style="53" customWidth="1"/>
    <col min="11797" max="11799" width="7.28515625" style="53" customWidth="1"/>
    <col min="11800" max="11800" width="1.42578125" style="53" customWidth="1"/>
    <col min="11801" max="11803" width="7.28515625" style="53" customWidth="1"/>
    <col min="11804" max="12031" width="11.42578125" style="53"/>
    <col min="12032" max="12032" width="17.7109375" style="53" customWidth="1"/>
    <col min="12033" max="12035" width="7.42578125" style="53" bestFit="1" customWidth="1"/>
    <col min="12036" max="12036" width="1.42578125" style="53" customWidth="1"/>
    <col min="12037" max="12039" width="7.28515625" style="53" customWidth="1"/>
    <col min="12040" max="12040" width="1.42578125" style="53" customWidth="1"/>
    <col min="12041" max="12043" width="7.28515625" style="53" customWidth="1"/>
    <col min="12044" max="12044" width="1.85546875" style="53" customWidth="1"/>
    <col min="12045" max="12047" width="7.28515625" style="53" customWidth="1"/>
    <col min="12048" max="12048" width="1.5703125" style="53" customWidth="1"/>
    <col min="12049" max="12051" width="7.28515625" style="53" customWidth="1"/>
    <col min="12052" max="12052" width="1.140625" style="53" customWidth="1"/>
    <col min="12053" max="12055" width="7.28515625" style="53" customWidth="1"/>
    <col min="12056" max="12056" width="1.42578125" style="53" customWidth="1"/>
    <col min="12057" max="12059" width="7.28515625" style="53" customWidth="1"/>
    <col min="12060" max="12287" width="11.42578125" style="53"/>
    <col min="12288" max="12288" width="17.7109375" style="53" customWidth="1"/>
    <col min="12289" max="12291" width="7.42578125" style="53" bestFit="1" customWidth="1"/>
    <col min="12292" max="12292" width="1.42578125" style="53" customWidth="1"/>
    <col min="12293" max="12295" width="7.28515625" style="53" customWidth="1"/>
    <col min="12296" max="12296" width="1.42578125" style="53" customWidth="1"/>
    <col min="12297" max="12299" width="7.28515625" style="53" customWidth="1"/>
    <col min="12300" max="12300" width="1.85546875" style="53" customWidth="1"/>
    <col min="12301" max="12303" width="7.28515625" style="53" customWidth="1"/>
    <col min="12304" max="12304" width="1.5703125" style="53" customWidth="1"/>
    <col min="12305" max="12307" width="7.28515625" style="53" customWidth="1"/>
    <col min="12308" max="12308" width="1.140625" style="53" customWidth="1"/>
    <col min="12309" max="12311" width="7.28515625" style="53" customWidth="1"/>
    <col min="12312" max="12312" width="1.42578125" style="53" customWidth="1"/>
    <col min="12313" max="12315" width="7.28515625" style="53" customWidth="1"/>
    <col min="12316" max="12543" width="11.42578125" style="53"/>
    <col min="12544" max="12544" width="17.7109375" style="53" customWidth="1"/>
    <col min="12545" max="12547" width="7.42578125" style="53" bestFit="1" customWidth="1"/>
    <col min="12548" max="12548" width="1.42578125" style="53" customWidth="1"/>
    <col min="12549" max="12551" width="7.28515625" style="53" customWidth="1"/>
    <col min="12552" max="12552" width="1.42578125" style="53" customWidth="1"/>
    <col min="12553" max="12555" width="7.28515625" style="53" customWidth="1"/>
    <col min="12556" max="12556" width="1.85546875" style="53" customWidth="1"/>
    <col min="12557" max="12559" width="7.28515625" style="53" customWidth="1"/>
    <col min="12560" max="12560" width="1.5703125" style="53" customWidth="1"/>
    <col min="12561" max="12563" width="7.28515625" style="53" customWidth="1"/>
    <col min="12564" max="12564" width="1.140625" style="53" customWidth="1"/>
    <col min="12565" max="12567" width="7.28515625" style="53" customWidth="1"/>
    <col min="12568" max="12568" width="1.42578125" style="53" customWidth="1"/>
    <col min="12569" max="12571" width="7.28515625" style="53" customWidth="1"/>
    <col min="12572" max="12799" width="11.42578125" style="53"/>
    <col min="12800" max="12800" width="17.7109375" style="53" customWidth="1"/>
    <col min="12801" max="12803" width="7.42578125" style="53" bestFit="1" customWidth="1"/>
    <col min="12804" max="12804" width="1.42578125" style="53" customWidth="1"/>
    <col min="12805" max="12807" width="7.28515625" style="53" customWidth="1"/>
    <col min="12808" max="12808" width="1.42578125" style="53" customWidth="1"/>
    <col min="12809" max="12811" width="7.28515625" style="53" customWidth="1"/>
    <col min="12812" max="12812" width="1.85546875" style="53" customWidth="1"/>
    <col min="12813" max="12815" width="7.28515625" style="53" customWidth="1"/>
    <col min="12816" max="12816" width="1.5703125" style="53" customWidth="1"/>
    <col min="12817" max="12819" width="7.28515625" style="53" customWidth="1"/>
    <col min="12820" max="12820" width="1.140625" style="53" customWidth="1"/>
    <col min="12821" max="12823" width="7.28515625" style="53" customWidth="1"/>
    <col min="12824" max="12824" width="1.42578125" style="53" customWidth="1"/>
    <col min="12825" max="12827" width="7.28515625" style="53" customWidth="1"/>
    <col min="12828" max="13055" width="11.42578125" style="53"/>
    <col min="13056" max="13056" width="17.7109375" style="53" customWidth="1"/>
    <col min="13057" max="13059" width="7.42578125" style="53" bestFit="1" customWidth="1"/>
    <col min="13060" max="13060" width="1.42578125" style="53" customWidth="1"/>
    <col min="13061" max="13063" width="7.28515625" style="53" customWidth="1"/>
    <col min="13064" max="13064" width="1.42578125" style="53" customWidth="1"/>
    <col min="13065" max="13067" width="7.28515625" style="53" customWidth="1"/>
    <col min="13068" max="13068" width="1.85546875" style="53" customWidth="1"/>
    <col min="13069" max="13071" width="7.28515625" style="53" customWidth="1"/>
    <col min="13072" max="13072" width="1.5703125" style="53" customWidth="1"/>
    <col min="13073" max="13075" width="7.28515625" style="53" customWidth="1"/>
    <col min="13076" max="13076" width="1.140625" style="53" customWidth="1"/>
    <col min="13077" max="13079" width="7.28515625" style="53" customWidth="1"/>
    <col min="13080" max="13080" width="1.42578125" style="53" customWidth="1"/>
    <col min="13081" max="13083" width="7.28515625" style="53" customWidth="1"/>
    <col min="13084" max="13311" width="11.42578125" style="53"/>
    <col min="13312" max="13312" width="17.7109375" style="53" customWidth="1"/>
    <col min="13313" max="13315" width="7.42578125" style="53" bestFit="1" customWidth="1"/>
    <col min="13316" max="13316" width="1.42578125" style="53" customWidth="1"/>
    <col min="13317" max="13319" width="7.28515625" style="53" customWidth="1"/>
    <col min="13320" max="13320" width="1.42578125" style="53" customWidth="1"/>
    <col min="13321" max="13323" width="7.28515625" style="53" customWidth="1"/>
    <col min="13324" max="13324" width="1.85546875" style="53" customWidth="1"/>
    <col min="13325" max="13327" width="7.28515625" style="53" customWidth="1"/>
    <col min="13328" max="13328" width="1.5703125" style="53" customWidth="1"/>
    <col min="13329" max="13331" width="7.28515625" style="53" customWidth="1"/>
    <col min="13332" max="13332" width="1.140625" style="53" customWidth="1"/>
    <col min="13333" max="13335" width="7.28515625" style="53" customWidth="1"/>
    <col min="13336" max="13336" width="1.42578125" style="53" customWidth="1"/>
    <col min="13337" max="13339" width="7.28515625" style="53" customWidth="1"/>
    <col min="13340" max="13567" width="11.42578125" style="53"/>
    <col min="13568" max="13568" width="17.7109375" style="53" customWidth="1"/>
    <col min="13569" max="13571" width="7.42578125" style="53" bestFit="1" customWidth="1"/>
    <col min="13572" max="13572" width="1.42578125" style="53" customWidth="1"/>
    <col min="13573" max="13575" width="7.28515625" style="53" customWidth="1"/>
    <col min="13576" max="13576" width="1.42578125" style="53" customWidth="1"/>
    <col min="13577" max="13579" width="7.28515625" style="53" customWidth="1"/>
    <col min="13580" max="13580" width="1.85546875" style="53" customWidth="1"/>
    <col min="13581" max="13583" width="7.28515625" style="53" customWidth="1"/>
    <col min="13584" max="13584" width="1.5703125" style="53" customWidth="1"/>
    <col min="13585" max="13587" width="7.28515625" style="53" customWidth="1"/>
    <col min="13588" max="13588" width="1.140625" style="53" customWidth="1"/>
    <col min="13589" max="13591" width="7.28515625" style="53" customWidth="1"/>
    <col min="13592" max="13592" width="1.42578125" style="53" customWidth="1"/>
    <col min="13593" max="13595" width="7.28515625" style="53" customWidth="1"/>
    <col min="13596" max="13823" width="11.42578125" style="53"/>
    <col min="13824" max="13824" width="17.7109375" style="53" customWidth="1"/>
    <col min="13825" max="13827" width="7.42578125" style="53" bestFit="1" customWidth="1"/>
    <col min="13828" max="13828" width="1.42578125" style="53" customWidth="1"/>
    <col min="13829" max="13831" width="7.28515625" style="53" customWidth="1"/>
    <col min="13832" max="13832" width="1.42578125" style="53" customWidth="1"/>
    <col min="13833" max="13835" width="7.28515625" style="53" customWidth="1"/>
    <col min="13836" max="13836" width="1.85546875" style="53" customWidth="1"/>
    <col min="13837" max="13839" width="7.28515625" style="53" customWidth="1"/>
    <col min="13840" max="13840" width="1.5703125" style="53" customWidth="1"/>
    <col min="13841" max="13843" width="7.28515625" style="53" customWidth="1"/>
    <col min="13844" max="13844" width="1.140625" style="53" customWidth="1"/>
    <col min="13845" max="13847" width="7.28515625" style="53" customWidth="1"/>
    <col min="13848" max="13848" width="1.42578125" style="53" customWidth="1"/>
    <col min="13849" max="13851" width="7.28515625" style="53" customWidth="1"/>
    <col min="13852" max="14079" width="11.42578125" style="53"/>
    <col min="14080" max="14080" width="17.7109375" style="53" customWidth="1"/>
    <col min="14081" max="14083" width="7.42578125" style="53" bestFit="1" customWidth="1"/>
    <col min="14084" max="14084" width="1.42578125" style="53" customWidth="1"/>
    <col min="14085" max="14087" width="7.28515625" style="53" customWidth="1"/>
    <col min="14088" max="14088" width="1.42578125" style="53" customWidth="1"/>
    <col min="14089" max="14091" width="7.28515625" style="53" customWidth="1"/>
    <col min="14092" max="14092" width="1.85546875" style="53" customWidth="1"/>
    <col min="14093" max="14095" width="7.28515625" style="53" customWidth="1"/>
    <col min="14096" max="14096" width="1.5703125" style="53" customWidth="1"/>
    <col min="14097" max="14099" width="7.28515625" style="53" customWidth="1"/>
    <col min="14100" max="14100" width="1.140625" style="53" customWidth="1"/>
    <col min="14101" max="14103" width="7.28515625" style="53" customWidth="1"/>
    <col min="14104" max="14104" width="1.42578125" style="53" customWidth="1"/>
    <col min="14105" max="14107" width="7.28515625" style="53" customWidth="1"/>
    <col min="14108" max="14335" width="11.42578125" style="53"/>
    <col min="14336" max="14336" width="17.7109375" style="53" customWidth="1"/>
    <col min="14337" max="14339" width="7.42578125" style="53" bestFit="1" customWidth="1"/>
    <col min="14340" max="14340" width="1.42578125" style="53" customWidth="1"/>
    <col min="14341" max="14343" width="7.28515625" style="53" customWidth="1"/>
    <col min="14344" max="14344" width="1.42578125" style="53" customWidth="1"/>
    <col min="14345" max="14347" width="7.28515625" style="53" customWidth="1"/>
    <col min="14348" max="14348" width="1.85546875" style="53" customWidth="1"/>
    <col min="14349" max="14351" width="7.28515625" style="53" customWidth="1"/>
    <col min="14352" max="14352" width="1.5703125" style="53" customWidth="1"/>
    <col min="14353" max="14355" width="7.28515625" style="53" customWidth="1"/>
    <col min="14356" max="14356" width="1.140625" style="53" customWidth="1"/>
    <col min="14357" max="14359" width="7.28515625" style="53" customWidth="1"/>
    <col min="14360" max="14360" width="1.42578125" style="53" customWidth="1"/>
    <col min="14361" max="14363" width="7.28515625" style="53" customWidth="1"/>
    <col min="14364" max="14591" width="11.42578125" style="53"/>
    <col min="14592" max="14592" width="17.7109375" style="53" customWidth="1"/>
    <col min="14593" max="14595" width="7.42578125" style="53" bestFit="1" customWidth="1"/>
    <col min="14596" max="14596" width="1.42578125" style="53" customWidth="1"/>
    <col min="14597" max="14599" width="7.28515625" style="53" customWidth="1"/>
    <col min="14600" max="14600" width="1.42578125" style="53" customWidth="1"/>
    <col min="14601" max="14603" width="7.28515625" style="53" customWidth="1"/>
    <col min="14604" max="14604" width="1.85546875" style="53" customWidth="1"/>
    <col min="14605" max="14607" width="7.28515625" style="53" customWidth="1"/>
    <col min="14608" max="14608" width="1.5703125" style="53" customWidth="1"/>
    <col min="14609" max="14611" width="7.28515625" style="53" customWidth="1"/>
    <col min="14612" max="14612" width="1.140625" style="53" customWidth="1"/>
    <col min="14613" max="14615" width="7.28515625" style="53" customWidth="1"/>
    <col min="14616" max="14616" width="1.42578125" style="53" customWidth="1"/>
    <col min="14617" max="14619" width="7.28515625" style="53" customWidth="1"/>
    <col min="14620" max="14847" width="11.42578125" style="53"/>
    <col min="14848" max="14848" width="17.7109375" style="53" customWidth="1"/>
    <col min="14849" max="14851" width="7.42578125" style="53" bestFit="1" customWidth="1"/>
    <col min="14852" max="14852" width="1.42578125" style="53" customWidth="1"/>
    <col min="14853" max="14855" width="7.28515625" style="53" customWidth="1"/>
    <col min="14856" max="14856" width="1.42578125" style="53" customWidth="1"/>
    <col min="14857" max="14859" width="7.28515625" style="53" customWidth="1"/>
    <col min="14860" max="14860" width="1.85546875" style="53" customWidth="1"/>
    <col min="14861" max="14863" width="7.28515625" style="53" customWidth="1"/>
    <col min="14864" max="14864" width="1.5703125" style="53" customWidth="1"/>
    <col min="14865" max="14867" width="7.28515625" style="53" customWidth="1"/>
    <col min="14868" max="14868" width="1.140625" style="53" customWidth="1"/>
    <col min="14869" max="14871" width="7.28515625" style="53" customWidth="1"/>
    <col min="14872" max="14872" width="1.42578125" style="53" customWidth="1"/>
    <col min="14873" max="14875" width="7.28515625" style="53" customWidth="1"/>
    <col min="14876" max="15103" width="11.42578125" style="53"/>
    <col min="15104" max="15104" width="17.7109375" style="53" customWidth="1"/>
    <col min="15105" max="15107" width="7.42578125" style="53" bestFit="1" customWidth="1"/>
    <col min="15108" max="15108" width="1.42578125" style="53" customWidth="1"/>
    <col min="15109" max="15111" width="7.28515625" style="53" customWidth="1"/>
    <col min="15112" max="15112" width="1.42578125" style="53" customWidth="1"/>
    <col min="15113" max="15115" width="7.28515625" style="53" customWidth="1"/>
    <col min="15116" max="15116" width="1.85546875" style="53" customWidth="1"/>
    <col min="15117" max="15119" width="7.28515625" style="53" customWidth="1"/>
    <col min="15120" max="15120" width="1.5703125" style="53" customWidth="1"/>
    <col min="15121" max="15123" width="7.28515625" style="53" customWidth="1"/>
    <col min="15124" max="15124" width="1.140625" style="53" customWidth="1"/>
    <col min="15125" max="15127" width="7.28515625" style="53" customWidth="1"/>
    <col min="15128" max="15128" width="1.42578125" style="53" customWidth="1"/>
    <col min="15129" max="15131" width="7.28515625" style="53" customWidth="1"/>
    <col min="15132" max="15359" width="11.42578125" style="53"/>
    <col min="15360" max="15360" width="17.7109375" style="53" customWidth="1"/>
    <col min="15361" max="15363" width="7.42578125" style="53" bestFit="1" customWidth="1"/>
    <col min="15364" max="15364" width="1.42578125" style="53" customWidth="1"/>
    <col min="15365" max="15367" width="7.28515625" style="53" customWidth="1"/>
    <col min="15368" max="15368" width="1.42578125" style="53" customWidth="1"/>
    <col min="15369" max="15371" width="7.28515625" style="53" customWidth="1"/>
    <col min="15372" max="15372" width="1.85546875" style="53" customWidth="1"/>
    <col min="15373" max="15375" width="7.28515625" style="53" customWidth="1"/>
    <col min="15376" max="15376" width="1.5703125" style="53" customWidth="1"/>
    <col min="15377" max="15379" width="7.28515625" style="53" customWidth="1"/>
    <col min="15380" max="15380" width="1.140625" style="53" customWidth="1"/>
    <col min="15381" max="15383" width="7.28515625" style="53" customWidth="1"/>
    <col min="15384" max="15384" width="1.42578125" style="53" customWidth="1"/>
    <col min="15385" max="15387" width="7.28515625" style="53" customWidth="1"/>
    <col min="15388" max="15615" width="11.42578125" style="53"/>
    <col min="15616" max="15616" width="17.7109375" style="53" customWidth="1"/>
    <col min="15617" max="15619" width="7.42578125" style="53" bestFit="1" customWidth="1"/>
    <col min="15620" max="15620" width="1.42578125" style="53" customWidth="1"/>
    <col min="15621" max="15623" width="7.28515625" style="53" customWidth="1"/>
    <col min="15624" max="15624" width="1.42578125" style="53" customWidth="1"/>
    <col min="15625" max="15627" width="7.28515625" style="53" customWidth="1"/>
    <col min="15628" max="15628" width="1.85546875" style="53" customWidth="1"/>
    <col min="15629" max="15631" width="7.28515625" style="53" customWidth="1"/>
    <col min="15632" max="15632" width="1.5703125" style="53" customWidth="1"/>
    <col min="15633" max="15635" width="7.28515625" style="53" customWidth="1"/>
    <col min="15636" max="15636" width="1.140625" style="53" customWidth="1"/>
    <col min="15637" max="15639" width="7.28515625" style="53" customWidth="1"/>
    <col min="15640" max="15640" width="1.42578125" style="53" customWidth="1"/>
    <col min="15641" max="15643" width="7.28515625" style="53" customWidth="1"/>
    <col min="15644" max="15871" width="11.42578125" style="53"/>
    <col min="15872" max="15872" width="17.7109375" style="53" customWidth="1"/>
    <col min="15873" max="15875" width="7.42578125" style="53" bestFit="1" customWidth="1"/>
    <col min="15876" max="15876" width="1.42578125" style="53" customWidth="1"/>
    <col min="15877" max="15879" width="7.28515625" style="53" customWidth="1"/>
    <col min="15880" max="15880" width="1.42578125" style="53" customWidth="1"/>
    <col min="15881" max="15883" width="7.28515625" style="53" customWidth="1"/>
    <col min="15884" max="15884" width="1.85546875" style="53" customWidth="1"/>
    <col min="15885" max="15887" width="7.28515625" style="53" customWidth="1"/>
    <col min="15888" max="15888" width="1.5703125" style="53" customWidth="1"/>
    <col min="15889" max="15891" width="7.28515625" style="53" customWidth="1"/>
    <col min="15892" max="15892" width="1.140625" style="53" customWidth="1"/>
    <col min="15893" max="15895" width="7.28515625" style="53" customWidth="1"/>
    <col min="15896" max="15896" width="1.42578125" style="53" customWidth="1"/>
    <col min="15897" max="15899" width="7.28515625" style="53" customWidth="1"/>
    <col min="15900" max="16127" width="11.42578125" style="53"/>
    <col min="16128" max="16128" width="17.7109375" style="53" customWidth="1"/>
    <col min="16129" max="16131" width="7.42578125" style="53" bestFit="1" customWidth="1"/>
    <col min="16132" max="16132" width="1.42578125" style="53" customWidth="1"/>
    <col min="16133" max="16135" width="7.28515625" style="53" customWidth="1"/>
    <col min="16136" max="16136" width="1.42578125" style="53" customWidth="1"/>
    <col min="16137" max="16139" width="7.28515625" style="53" customWidth="1"/>
    <col min="16140" max="16140" width="1.85546875" style="53" customWidth="1"/>
    <col min="16141" max="16143" width="7.28515625" style="53" customWidth="1"/>
    <col min="16144" max="16144" width="1.5703125" style="53" customWidth="1"/>
    <col min="16145" max="16147" width="7.28515625" style="53" customWidth="1"/>
    <col min="16148" max="16148" width="1.140625" style="53" customWidth="1"/>
    <col min="16149" max="16151" width="7.28515625" style="53" customWidth="1"/>
    <col min="16152" max="16152" width="1.42578125" style="53" customWidth="1"/>
    <col min="16153" max="16155" width="7.28515625" style="53" customWidth="1"/>
    <col min="16156" max="16384" width="11.42578125" style="53"/>
  </cols>
  <sheetData>
    <row r="1" spans="1:31" ht="15" customHeight="1" x14ac:dyDescent="0.25">
      <c r="A1" s="265" t="s">
        <v>524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128"/>
      <c r="AD1" s="128"/>
      <c r="AE1" s="30"/>
    </row>
    <row r="2" spans="1:31" ht="15" customHeight="1" x14ac:dyDescent="0.25">
      <c r="A2" s="265" t="s">
        <v>484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47" t="s">
        <v>262</v>
      </c>
      <c r="AD2" s="247"/>
      <c r="AE2" s="76"/>
    </row>
    <row r="3" spans="1:31" ht="15" customHeight="1" x14ac:dyDescent="0.25">
      <c r="A3" s="266" t="s">
        <v>506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47"/>
      <c r="AD3" s="247"/>
      <c r="AE3" s="76"/>
    </row>
    <row r="4" spans="1:31" ht="15" customHeight="1" x14ac:dyDescent="0.25">
      <c r="A4" s="265" t="s">
        <v>183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31" ht="15" customHeight="1" x14ac:dyDescent="0.25">
      <c r="A5" s="265" t="s">
        <v>399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31" ht="15" customHeight="1" x14ac:dyDescent="0.25">
      <c r="A6" s="47"/>
      <c r="B6" s="119"/>
      <c r="C6" s="47"/>
      <c r="D6" s="47"/>
      <c r="E6" s="47"/>
      <c r="F6" s="54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ht="15" customHeight="1" x14ac:dyDescent="0.25">
      <c r="A7" s="259" t="s">
        <v>192</v>
      </c>
      <c r="B7" s="256" t="s">
        <v>8</v>
      </c>
      <c r="C7" s="256"/>
      <c r="D7" s="256"/>
      <c r="E7" s="111"/>
      <c r="F7" s="256" t="s">
        <v>81</v>
      </c>
      <c r="G7" s="256"/>
      <c r="H7" s="256"/>
      <c r="I7" s="111"/>
      <c r="J7" s="256" t="s">
        <v>82</v>
      </c>
      <c r="K7" s="256"/>
      <c r="L7" s="256"/>
      <c r="M7" s="111"/>
      <c r="N7" s="256" t="s">
        <v>83</v>
      </c>
      <c r="O7" s="256"/>
      <c r="P7" s="256"/>
      <c r="Q7" s="111"/>
      <c r="R7" s="256" t="s">
        <v>84</v>
      </c>
      <c r="S7" s="256"/>
      <c r="T7" s="256"/>
      <c r="U7" s="111"/>
      <c r="V7" s="256" t="s">
        <v>85</v>
      </c>
      <c r="W7" s="256"/>
      <c r="X7" s="256"/>
      <c r="Y7" s="111"/>
      <c r="Z7" s="256" t="s">
        <v>86</v>
      </c>
      <c r="AA7" s="256"/>
      <c r="AB7" s="256"/>
    </row>
    <row r="8" spans="1:31" ht="15" customHeight="1" x14ac:dyDescent="0.25">
      <c r="A8" s="259"/>
      <c r="B8" s="112" t="s">
        <v>38</v>
      </c>
      <c r="C8" s="112" t="s">
        <v>39</v>
      </c>
      <c r="D8" s="112" t="s">
        <v>40</v>
      </c>
      <c r="E8" s="111"/>
      <c r="F8" s="112" t="s">
        <v>38</v>
      </c>
      <c r="G8" s="112" t="s">
        <v>39</v>
      </c>
      <c r="H8" s="112" t="s">
        <v>40</v>
      </c>
      <c r="I8" s="111"/>
      <c r="J8" s="112" t="s">
        <v>38</v>
      </c>
      <c r="K8" s="112" t="s">
        <v>39</v>
      </c>
      <c r="L8" s="112" t="s">
        <v>40</v>
      </c>
      <c r="M8" s="111"/>
      <c r="N8" s="112" t="s">
        <v>38</v>
      </c>
      <c r="O8" s="112" t="s">
        <v>39</v>
      </c>
      <c r="P8" s="112" t="s">
        <v>40</v>
      </c>
      <c r="Q8" s="111"/>
      <c r="R8" s="112" t="s">
        <v>38</v>
      </c>
      <c r="S8" s="112" t="s">
        <v>39</v>
      </c>
      <c r="T8" s="112" t="s">
        <v>40</v>
      </c>
      <c r="U8" s="111"/>
      <c r="V8" s="112" t="s">
        <v>38</v>
      </c>
      <c r="W8" s="112" t="s">
        <v>39</v>
      </c>
      <c r="X8" s="112" t="s">
        <v>40</v>
      </c>
      <c r="Y8" s="111"/>
      <c r="Z8" s="112" t="s">
        <v>38</v>
      </c>
      <c r="AA8" s="112" t="s">
        <v>39</v>
      </c>
      <c r="AB8" s="112" t="s">
        <v>40</v>
      </c>
    </row>
    <row r="9" spans="1:31" s="51" customFormat="1" ht="15.95" customHeight="1" x14ac:dyDescent="0.25">
      <c r="A9" s="51" t="s">
        <v>8</v>
      </c>
      <c r="B9" s="191">
        <f>+'C81'!B9/'C78'!B9*100</f>
        <v>14.134924277191372</v>
      </c>
      <c r="C9" s="191">
        <f>+'C81'!C9/'C78'!C9*100</f>
        <v>17.341157426143262</v>
      </c>
      <c r="D9" s="191">
        <f>+'C81'!D9/'C78'!D9*100</f>
        <v>12.598196101251091</v>
      </c>
      <c r="E9" s="191"/>
      <c r="F9" s="191">
        <v>0</v>
      </c>
      <c r="G9" s="191">
        <v>0</v>
      </c>
      <c r="H9" s="191">
        <v>0</v>
      </c>
      <c r="I9" s="191"/>
      <c r="J9" s="191">
        <v>0</v>
      </c>
      <c r="K9" s="191">
        <v>0</v>
      </c>
      <c r="L9" s="191">
        <v>0</v>
      </c>
      <c r="M9" s="191"/>
      <c r="N9" s="191">
        <v>0</v>
      </c>
      <c r="O9" s="191">
        <v>0</v>
      </c>
      <c r="P9" s="191">
        <v>0</v>
      </c>
      <c r="Q9" s="191"/>
      <c r="R9" s="191">
        <f>+'C81'!R9/'C78'!R9*100</f>
        <v>17.113741945152107</v>
      </c>
      <c r="S9" s="191">
        <f>+'C81'!S9/'C78'!S9*100</f>
        <v>20.844811753902661</v>
      </c>
      <c r="T9" s="191">
        <f>+'C81'!T9/'C78'!T9*100</f>
        <v>15.305895439377085</v>
      </c>
      <c r="U9" s="191"/>
      <c r="V9" s="191">
        <f>+'C81'!V9/'C78'!V9*100</f>
        <v>14.651061985262245</v>
      </c>
      <c r="W9" s="191">
        <f>+'C81'!W9/'C78'!W9*100</f>
        <v>17.11590296495957</v>
      </c>
      <c r="X9" s="191">
        <f>+'C81'!X9/'C78'!X9*100</f>
        <v>13.482428115015974</v>
      </c>
      <c r="Y9" s="191"/>
      <c r="Z9" s="191">
        <f>+'C81'!Z9/'C78'!Z9*100</f>
        <v>8.5224407463439231</v>
      </c>
      <c r="AA9" s="191">
        <f>+'C81'!AA9/'C78'!AA9*100</f>
        <v>11.640625</v>
      </c>
      <c r="AB9" s="191">
        <f>+'C81'!AB9/'C78'!AB9*100</f>
        <v>7.0364854802680563</v>
      </c>
    </row>
    <row r="10" spans="1:31" ht="15" customHeight="1" x14ac:dyDescent="0.25">
      <c r="A10" s="53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31" ht="15.95" customHeight="1" x14ac:dyDescent="0.25">
      <c r="A11" s="53" t="s">
        <v>47</v>
      </c>
      <c r="B11" s="99">
        <f>+'C81'!B11/'C78'!B11*100</f>
        <v>3.4120734908136483</v>
      </c>
      <c r="C11" s="99">
        <f>+'C81'!C11/'C78'!C11*100</f>
        <v>2.1428571428571428</v>
      </c>
      <c r="D11" s="99">
        <f>+'C81'!D11/'C78'!D11*100</f>
        <v>4.1493775933609953</v>
      </c>
      <c r="E11" s="99"/>
      <c r="F11" s="99">
        <v>0</v>
      </c>
      <c r="G11" s="99">
        <v>0</v>
      </c>
      <c r="H11" s="99">
        <v>0</v>
      </c>
      <c r="I11" s="99"/>
      <c r="J11" s="99">
        <v>0</v>
      </c>
      <c r="K11" s="99">
        <v>0</v>
      </c>
      <c r="L11" s="99">
        <v>0</v>
      </c>
      <c r="M11" s="99"/>
      <c r="N11" s="99">
        <v>0</v>
      </c>
      <c r="O11" s="99">
        <v>0</v>
      </c>
      <c r="P11" s="99">
        <v>0</v>
      </c>
      <c r="Q11" s="99"/>
      <c r="R11" s="99">
        <f>+'C81'!R11/'C78'!R11*100</f>
        <v>2.8409090909090908</v>
      </c>
      <c r="S11" s="99">
        <f>+'C81'!S11/'C78'!S11*100</f>
        <v>4.4117647058823533</v>
      </c>
      <c r="T11" s="99">
        <f>+'C81'!T11/'C78'!T11*100</f>
        <v>1.8518518518518516</v>
      </c>
      <c r="U11" s="99"/>
      <c r="V11" s="99">
        <f>+'C81'!V11/'C78'!V11*100</f>
        <v>4.5454545454545459</v>
      </c>
      <c r="W11" s="99">
        <f>+'C81'!W11/'C78'!W11*100</f>
        <v>0</v>
      </c>
      <c r="X11" s="99">
        <f>+'C81'!X11/'C78'!X11*100</f>
        <v>6.4935064935064926</v>
      </c>
      <c r="Y11" s="99"/>
      <c r="Z11" s="99">
        <f>+'C81'!Z11/'C78'!Z11*100</f>
        <v>3.1578947368421053</v>
      </c>
      <c r="AA11" s="99">
        <f>+'C81'!AA11/'C78'!AA11*100</f>
        <v>0</v>
      </c>
      <c r="AB11" s="99">
        <f>+'C81'!AB11/'C78'!AB11*100</f>
        <v>5.3571428571428568</v>
      </c>
    </row>
    <row r="12" spans="1:31" ht="15.95" customHeight="1" x14ac:dyDescent="0.25">
      <c r="A12" s="53" t="s">
        <v>48</v>
      </c>
      <c r="B12" s="99">
        <f>+'C81'!B12/'C78'!B12*100</f>
        <v>15.716753022452504</v>
      </c>
      <c r="C12" s="99">
        <f>+'C81'!C12/'C78'!C12*100</f>
        <v>21.476510067114095</v>
      </c>
      <c r="D12" s="99">
        <f>+'C81'!D12/'C78'!D12*100</f>
        <v>13.720930232558141</v>
      </c>
      <c r="E12" s="99"/>
      <c r="F12" s="99">
        <v>0</v>
      </c>
      <c r="G12" s="99">
        <v>0</v>
      </c>
      <c r="H12" s="99">
        <v>0</v>
      </c>
      <c r="I12" s="99"/>
      <c r="J12" s="99">
        <v>0</v>
      </c>
      <c r="K12" s="99">
        <v>0</v>
      </c>
      <c r="L12" s="99">
        <v>0</v>
      </c>
      <c r="M12" s="99"/>
      <c r="N12" s="99">
        <v>0</v>
      </c>
      <c r="O12" s="99">
        <v>0</v>
      </c>
      <c r="P12" s="99">
        <v>0</v>
      </c>
      <c r="Q12" s="99"/>
      <c r="R12" s="99">
        <f>+'C81'!R12/'C78'!R12*100</f>
        <v>17.164179104477611</v>
      </c>
      <c r="S12" s="99">
        <f>+'C81'!S12/'C78'!S12*100</f>
        <v>22.222222222222221</v>
      </c>
      <c r="T12" s="99">
        <f>+'C81'!T12/'C78'!T12*100</f>
        <v>15.609756097560975</v>
      </c>
      <c r="U12" s="99"/>
      <c r="V12" s="99">
        <f>+'C81'!V12/'C78'!V12*100</f>
        <v>19.318181818181817</v>
      </c>
      <c r="W12" s="99">
        <f>+'C81'!W12/'C78'!W12*100</f>
        <v>28.000000000000004</v>
      </c>
      <c r="X12" s="99">
        <f>+'C81'!X12/'C78'!X12*100</f>
        <v>15.873015873015872</v>
      </c>
      <c r="Y12" s="99"/>
      <c r="Z12" s="99">
        <f>+'C81'!Z12/'C78'!Z12*100</f>
        <v>8.1481481481481488</v>
      </c>
      <c r="AA12" s="99">
        <f>+'C81'!AA12/'C78'!AA12*100</f>
        <v>11.111111111111111</v>
      </c>
      <c r="AB12" s="99">
        <f>+'C81'!AB12/'C78'!AB12*100</f>
        <v>7.0707070707070701</v>
      </c>
    </row>
    <row r="13" spans="1:31" ht="15.95" customHeight="1" x14ac:dyDescent="0.25">
      <c r="A13" s="53" t="s">
        <v>49</v>
      </c>
      <c r="B13" s="99">
        <f>+'C81'!B13/'C78'!B13*100</f>
        <v>5.5214723926380369</v>
      </c>
      <c r="C13" s="99">
        <f>+'C81'!C13/'C78'!C13*100</f>
        <v>7.5471698113207548</v>
      </c>
      <c r="D13" s="99">
        <f>+'C81'!D13/'C78'!D13*100</f>
        <v>4.5454545454545459</v>
      </c>
      <c r="E13" s="99"/>
      <c r="F13" s="99">
        <v>0</v>
      </c>
      <c r="G13" s="99">
        <v>0</v>
      </c>
      <c r="H13" s="99">
        <v>0</v>
      </c>
      <c r="I13" s="99"/>
      <c r="J13" s="99">
        <v>0</v>
      </c>
      <c r="K13" s="99">
        <v>0</v>
      </c>
      <c r="L13" s="99">
        <v>0</v>
      </c>
      <c r="M13" s="99"/>
      <c r="N13" s="99">
        <v>0</v>
      </c>
      <c r="O13" s="99">
        <v>0</v>
      </c>
      <c r="P13" s="99">
        <v>0</v>
      </c>
      <c r="Q13" s="99"/>
      <c r="R13" s="99">
        <f>+'C81'!R13/'C78'!R13*100</f>
        <v>2.112676056338028</v>
      </c>
      <c r="S13" s="99">
        <f>+'C81'!S13/'C78'!S13*100</f>
        <v>2.6315789473684208</v>
      </c>
      <c r="T13" s="99">
        <f>+'C81'!T13/'C78'!T13*100</f>
        <v>1.9230769230769231</v>
      </c>
      <c r="U13" s="99"/>
      <c r="V13" s="99">
        <f>+'C81'!V13/'C78'!V13*100</f>
        <v>2.8037383177570092</v>
      </c>
      <c r="W13" s="99">
        <f>+'C81'!W13/'C78'!W13*100</f>
        <v>4.5454545454545459</v>
      </c>
      <c r="X13" s="99">
        <f>+'C81'!X13/'C78'!X13*100</f>
        <v>1.5873015873015872</v>
      </c>
      <c r="Y13" s="99"/>
      <c r="Z13" s="99">
        <f>+'C81'!Z13/'C78'!Z13*100</f>
        <v>15.584415584415584</v>
      </c>
      <c r="AA13" s="99">
        <f>+'C81'!AA13/'C78'!AA13*100</f>
        <v>20.833333333333336</v>
      </c>
      <c r="AB13" s="99">
        <f>+'C81'!AB13/'C78'!AB13*100</f>
        <v>13.20754716981132</v>
      </c>
    </row>
    <row r="14" spans="1:31" ht="15.95" customHeight="1" x14ac:dyDescent="0.25">
      <c r="A14" s="53" t="s">
        <v>50</v>
      </c>
      <c r="B14" s="99">
        <f>+'C81'!B14/'C78'!B14*100</f>
        <v>18.015665796344649</v>
      </c>
      <c r="C14" s="99">
        <f>+'C81'!C14/'C78'!C14*100</f>
        <v>26.442307692307693</v>
      </c>
      <c r="D14" s="99">
        <f>+'C81'!D14/'C78'!D14*100</f>
        <v>13.233287858117325</v>
      </c>
      <c r="E14" s="99"/>
      <c r="F14" s="99">
        <v>0</v>
      </c>
      <c r="G14" s="99">
        <v>0</v>
      </c>
      <c r="H14" s="99">
        <v>0</v>
      </c>
      <c r="I14" s="99"/>
      <c r="J14" s="99">
        <v>0</v>
      </c>
      <c r="K14" s="99">
        <v>0</v>
      </c>
      <c r="L14" s="99">
        <v>0</v>
      </c>
      <c r="M14" s="99"/>
      <c r="N14" s="99">
        <v>0</v>
      </c>
      <c r="O14" s="99">
        <v>0</v>
      </c>
      <c r="P14" s="99">
        <v>0</v>
      </c>
      <c r="Q14" s="99"/>
      <c r="R14" s="99">
        <f>+'C81'!R14/'C78'!R14*100</f>
        <v>22.75711159737418</v>
      </c>
      <c r="S14" s="99">
        <f>+'C81'!S14/'C78'!S14*100</f>
        <v>28.313253012048197</v>
      </c>
      <c r="T14" s="99">
        <f>+'C81'!T14/'C78'!T14*100</f>
        <v>19.587628865979383</v>
      </c>
      <c r="U14" s="99"/>
      <c r="V14" s="99">
        <f>+'C81'!V14/'C78'!V14*100</f>
        <v>17.857142857142858</v>
      </c>
      <c r="W14" s="99">
        <f>+'C81'!W14/'C78'!W14*100</f>
        <v>28.244274809160309</v>
      </c>
      <c r="X14" s="99">
        <f>+'C81'!X14/'C78'!X14*100</f>
        <v>12.017167381974248</v>
      </c>
      <c r="Y14" s="99"/>
      <c r="Z14" s="99">
        <f>+'C81'!Z14/'C78'!Z14*100</f>
        <v>11.585365853658537</v>
      </c>
      <c r="AA14" s="99">
        <f>+'C81'!AA14/'C78'!AA14*100</f>
        <v>21.84873949579832</v>
      </c>
      <c r="AB14" s="99">
        <f>+'C81'!AB14/'C78'!AB14*100</f>
        <v>5.741626794258373</v>
      </c>
    </row>
    <row r="15" spans="1:31" ht="15.95" customHeight="1" x14ac:dyDescent="0.25">
      <c r="A15" s="53" t="s">
        <v>51</v>
      </c>
      <c r="B15" s="99">
        <f>+'C81'!B15/'C78'!B15*100</f>
        <v>15.021459227467812</v>
      </c>
      <c r="C15" s="99">
        <f>+'C81'!C15/'C78'!C15*100</f>
        <v>22.857142857142858</v>
      </c>
      <c r="D15" s="99">
        <f>+'C81'!D15/'C78'!D15*100</f>
        <v>11.656441717791409</v>
      </c>
      <c r="E15" s="99"/>
      <c r="F15" s="99">
        <v>0</v>
      </c>
      <c r="G15" s="99">
        <v>0</v>
      </c>
      <c r="H15" s="99">
        <v>0</v>
      </c>
      <c r="I15" s="99"/>
      <c r="J15" s="99">
        <v>0</v>
      </c>
      <c r="K15" s="99">
        <v>0</v>
      </c>
      <c r="L15" s="99">
        <v>0</v>
      </c>
      <c r="M15" s="99"/>
      <c r="N15" s="99">
        <v>0</v>
      </c>
      <c r="O15" s="99">
        <v>0</v>
      </c>
      <c r="P15" s="99">
        <v>0</v>
      </c>
      <c r="Q15" s="99"/>
      <c r="R15" s="99">
        <f>+'C81'!R15/'C78'!R15*100</f>
        <v>29.411764705882355</v>
      </c>
      <c r="S15" s="99">
        <f>+'C81'!S15/'C78'!S15*100</f>
        <v>51.724137931034484</v>
      </c>
      <c r="T15" s="99">
        <f>+'C81'!T15/'C78'!T15*100</f>
        <v>17.857142857142858</v>
      </c>
      <c r="U15" s="99"/>
      <c r="V15" s="99">
        <f>+'C81'!V15/'C78'!V15*100</f>
        <v>10.126582278481013</v>
      </c>
      <c r="W15" s="99">
        <f>+'C81'!W15/'C78'!W15*100</f>
        <v>4.1666666666666661</v>
      </c>
      <c r="X15" s="99">
        <f>+'C81'!X15/'C78'!X15*100</f>
        <v>12.727272727272727</v>
      </c>
      <c r="Y15" s="99"/>
      <c r="Z15" s="99">
        <f>+'C81'!Z15/'C78'!Z15*100</f>
        <v>2.8985507246376812</v>
      </c>
      <c r="AA15" s="99">
        <f>+'C81'!AA15/'C78'!AA15*100</f>
        <v>0</v>
      </c>
      <c r="AB15" s="99">
        <f>+'C81'!AB15/'C78'!AB15*100</f>
        <v>3.8461538461538463</v>
      </c>
    </row>
    <row r="16" spans="1:31" ht="15.95" customHeight="1" x14ac:dyDescent="0.25">
      <c r="A16" s="53" t="s">
        <v>52</v>
      </c>
      <c r="B16" s="99">
        <f>+'C81'!B16/'C78'!B16*100</f>
        <v>13.885505481120585</v>
      </c>
      <c r="C16" s="99">
        <f>+'C81'!C16/'C78'!C16*100</f>
        <v>22.568093385214009</v>
      </c>
      <c r="D16" s="99">
        <f>+'C81'!D16/'C78'!D16*100</f>
        <v>9.9290780141843982</v>
      </c>
      <c r="E16" s="99"/>
      <c r="F16" s="99">
        <v>0</v>
      </c>
      <c r="G16" s="99">
        <v>0</v>
      </c>
      <c r="H16" s="99">
        <v>0</v>
      </c>
      <c r="I16" s="99"/>
      <c r="J16" s="99">
        <v>0</v>
      </c>
      <c r="K16" s="99">
        <v>0</v>
      </c>
      <c r="L16" s="99">
        <v>0</v>
      </c>
      <c r="M16" s="99"/>
      <c r="N16" s="99">
        <v>0</v>
      </c>
      <c r="O16" s="99">
        <v>0</v>
      </c>
      <c r="P16" s="99">
        <v>0</v>
      </c>
      <c r="Q16" s="99"/>
      <c r="R16" s="99">
        <f>+'C81'!R16/'C78'!R16*100</f>
        <v>22.157434402332363</v>
      </c>
      <c r="S16" s="99">
        <f>+'C81'!S16/'C78'!S16*100</f>
        <v>33.043478260869563</v>
      </c>
      <c r="T16" s="99">
        <f>+'C81'!T16/'C78'!T16*100</f>
        <v>16.666666666666664</v>
      </c>
      <c r="U16" s="99"/>
      <c r="V16" s="99">
        <f>+'C81'!V16/'C78'!V16*100</f>
        <v>14.427860696517413</v>
      </c>
      <c r="W16" s="99">
        <f>+'C81'!W16/'C78'!W16*100</f>
        <v>28.000000000000004</v>
      </c>
      <c r="X16" s="99">
        <f>+'C81'!X16/'C78'!X16*100</f>
        <v>9.9337748344370862</v>
      </c>
      <c r="Y16" s="99"/>
      <c r="Z16" s="99">
        <f>+'C81'!Z16/'C78'!Z16*100</f>
        <v>3.2490974729241873</v>
      </c>
      <c r="AA16" s="99">
        <f>+'C81'!AA16/'C78'!AA16*100</f>
        <v>6.5217391304347823</v>
      </c>
      <c r="AB16" s="99">
        <f>+'C81'!AB16/'C78'!AB16*100</f>
        <v>1.6216216216216217</v>
      </c>
    </row>
    <row r="17" spans="1:28" ht="15.95" customHeight="1" x14ac:dyDescent="0.25">
      <c r="A17" s="53" t="s">
        <v>53</v>
      </c>
      <c r="B17" s="99">
        <f>+'C81'!B17/'C78'!B17*100</f>
        <v>16.030534351145036</v>
      </c>
      <c r="C17" s="99">
        <f>+'C81'!C17/'C78'!C17*100</f>
        <v>23.595505617977526</v>
      </c>
      <c r="D17" s="99">
        <f>+'C81'!D17/'C78'!D17*100</f>
        <v>12.138728323699421</v>
      </c>
      <c r="E17" s="99"/>
      <c r="F17" s="99">
        <v>0</v>
      </c>
      <c r="G17" s="99">
        <v>0</v>
      </c>
      <c r="H17" s="99">
        <v>0</v>
      </c>
      <c r="I17" s="99"/>
      <c r="J17" s="99">
        <v>0</v>
      </c>
      <c r="K17" s="99">
        <v>0</v>
      </c>
      <c r="L17" s="99">
        <v>0</v>
      </c>
      <c r="M17" s="99"/>
      <c r="N17" s="99">
        <v>0</v>
      </c>
      <c r="O17" s="99">
        <v>0</v>
      </c>
      <c r="P17" s="99">
        <v>0</v>
      </c>
      <c r="Q17" s="99"/>
      <c r="R17" s="99">
        <f>+'C81'!R17/'C78'!R17*100</f>
        <v>23.52941176470588</v>
      </c>
      <c r="S17" s="99">
        <f>+'C81'!S17/'C78'!S17*100</f>
        <v>19.512195121951219</v>
      </c>
      <c r="T17" s="99">
        <f>+'C81'!T17/'C78'!T17*100</f>
        <v>26.229508196721312</v>
      </c>
      <c r="U17" s="99"/>
      <c r="V17" s="99">
        <f>+'C81'!V17/'C78'!V17*100</f>
        <v>20.224719101123593</v>
      </c>
      <c r="W17" s="99">
        <f>+'C81'!W17/'C78'!W17*100</f>
        <v>43.333333333333336</v>
      </c>
      <c r="X17" s="99">
        <f>+'C81'!X17/'C78'!X17*100</f>
        <v>8.4745762711864394</v>
      </c>
      <c r="Y17" s="99"/>
      <c r="Z17" s="99">
        <f>+'C81'!Z17/'C78'!Z17*100</f>
        <v>0</v>
      </c>
      <c r="AA17" s="99">
        <f>+'C81'!AA17/'C78'!AA17*100</f>
        <v>0</v>
      </c>
      <c r="AB17" s="99">
        <f>+'C81'!AB17/'C78'!AB17*100</f>
        <v>0</v>
      </c>
    </row>
    <row r="18" spans="1:28" ht="15.95" customHeight="1" x14ac:dyDescent="0.25">
      <c r="A18" s="53" t="s">
        <v>54</v>
      </c>
      <c r="B18" s="99">
        <f>+'C81'!B18/'C78'!B18*100</f>
        <v>3.7600000000000002</v>
      </c>
      <c r="C18" s="99">
        <f>+'C81'!C18/'C78'!C18*100</f>
        <v>3.544776119402985</v>
      </c>
      <c r="D18" s="99">
        <f>+'C81'!D18/'C78'!D18*100</f>
        <v>3.9215686274509802</v>
      </c>
      <c r="E18" s="99"/>
      <c r="F18" s="99">
        <v>0</v>
      </c>
      <c r="G18" s="99">
        <v>0</v>
      </c>
      <c r="H18" s="99">
        <v>0</v>
      </c>
      <c r="I18" s="99"/>
      <c r="J18" s="99">
        <v>0</v>
      </c>
      <c r="K18" s="99">
        <v>0</v>
      </c>
      <c r="L18" s="99">
        <v>0</v>
      </c>
      <c r="M18" s="99"/>
      <c r="N18" s="99">
        <v>0</v>
      </c>
      <c r="O18" s="99">
        <v>0</v>
      </c>
      <c r="P18" s="99">
        <v>0</v>
      </c>
      <c r="Q18" s="99"/>
      <c r="R18" s="99">
        <f>+'C81'!R18/'C78'!R18*100</f>
        <v>5.2336448598130847</v>
      </c>
      <c r="S18" s="99">
        <f>+'C81'!S18/'C78'!S18*100</f>
        <v>5.9574468085106389</v>
      </c>
      <c r="T18" s="99">
        <f>+'C81'!T18/'C78'!T18*100</f>
        <v>4.666666666666667</v>
      </c>
      <c r="U18" s="99"/>
      <c r="V18" s="99">
        <f>+'C81'!V18/'C78'!V18*100</f>
        <v>2.9649595687331538</v>
      </c>
      <c r="W18" s="99">
        <f>+'C81'!W18/'C78'!W18*100</f>
        <v>1.8404907975460123</v>
      </c>
      <c r="X18" s="99">
        <f>+'C81'!X18/'C78'!X18*100</f>
        <v>3.8461538461538463</v>
      </c>
      <c r="Y18" s="99"/>
      <c r="Z18" s="99">
        <f>+'C81'!Z18/'C78'!Z18*100</f>
        <v>2.3255813953488373</v>
      </c>
      <c r="AA18" s="99">
        <f>+'C81'!AA18/'C78'!AA18*100</f>
        <v>1.4492753623188406</v>
      </c>
      <c r="AB18" s="99">
        <f>+'C81'!AB18/'C78'!AB18*100</f>
        <v>2.912621359223301</v>
      </c>
    </row>
    <row r="19" spans="1:28" ht="15.95" customHeight="1" x14ac:dyDescent="0.25">
      <c r="A19" s="53" t="s">
        <v>55</v>
      </c>
      <c r="B19" s="99">
        <f>+'C81'!B19/'C78'!B19*100</f>
        <v>8.9411764705882355</v>
      </c>
      <c r="C19" s="99">
        <f>+'C81'!C19/'C78'!C19*100</f>
        <v>11.333333333333332</v>
      </c>
      <c r="D19" s="99">
        <f>+'C81'!D19/'C78'!D19*100</f>
        <v>7.6363636363636367</v>
      </c>
      <c r="E19" s="99"/>
      <c r="F19" s="99">
        <v>0</v>
      </c>
      <c r="G19" s="99">
        <v>0</v>
      </c>
      <c r="H19" s="99">
        <v>0</v>
      </c>
      <c r="I19" s="99"/>
      <c r="J19" s="99">
        <v>0</v>
      </c>
      <c r="K19" s="99">
        <v>0</v>
      </c>
      <c r="L19" s="99">
        <v>0</v>
      </c>
      <c r="M19" s="99"/>
      <c r="N19" s="99">
        <v>0</v>
      </c>
      <c r="O19" s="99">
        <v>0</v>
      </c>
      <c r="P19" s="99">
        <v>0</v>
      </c>
      <c r="Q19" s="99"/>
      <c r="R19" s="99">
        <f>+'C81'!R19/'C78'!R19*100</f>
        <v>9.4674556213017755</v>
      </c>
      <c r="S19" s="99">
        <f>+'C81'!S19/'C78'!S19*100</f>
        <v>16.981132075471699</v>
      </c>
      <c r="T19" s="99">
        <f>+'C81'!T19/'C78'!T19*100</f>
        <v>6.0344827586206895</v>
      </c>
      <c r="U19" s="99"/>
      <c r="V19" s="99">
        <f>+'C81'!V19/'C78'!V19*100</f>
        <v>12.307692307692308</v>
      </c>
      <c r="W19" s="99">
        <f>+'C81'!W19/'C78'!W19*100</f>
        <v>12</v>
      </c>
      <c r="X19" s="99">
        <f>+'C81'!X19/'C78'!X19*100</f>
        <v>12.5</v>
      </c>
      <c r="Y19" s="99"/>
      <c r="Z19" s="99">
        <f>+'C81'!Z19/'C78'!Z19*100</f>
        <v>4.7619047619047619</v>
      </c>
      <c r="AA19" s="99">
        <f>+'C81'!AA19/'C78'!AA19*100</f>
        <v>4.2553191489361701</v>
      </c>
      <c r="AB19" s="99">
        <f>+'C81'!AB19/'C78'!AB19*100</f>
        <v>5.0632911392405067</v>
      </c>
    </row>
    <row r="20" spans="1:28" ht="15.95" customHeight="1" x14ac:dyDescent="0.25">
      <c r="A20" s="53" t="s">
        <v>56</v>
      </c>
      <c r="B20" s="99">
        <f>+'C81'!B20/'C78'!B20*100</f>
        <v>12.408759124087592</v>
      </c>
      <c r="C20" s="99">
        <f>+'C81'!C20/'C78'!C20*100</f>
        <v>15.789473684210526</v>
      </c>
      <c r="D20" s="99">
        <f>+'C81'!D20/'C78'!D20*100</f>
        <v>11.52073732718894</v>
      </c>
      <c r="E20" s="99"/>
      <c r="F20" s="99">
        <v>0</v>
      </c>
      <c r="G20" s="99">
        <v>0</v>
      </c>
      <c r="H20" s="99">
        <v>0</v>
      </c>
      <c r="I20" s="99"/>
      <c r="J20" s="99">
        <v>0</v>
      </c>
      <c r="K20" s="99">
        <v>0</v>
      </c>
      <c r="L20" s="99">
        <v>0</v>
      </c>
      <c r="M20" s="99"/>
      <c r="N20" s="99">
        <v>0</v>
      </c>
      <c r="O20" s="99">
        <v>0</v>
      </c>
      <c r="P20" s="99">
        <v>0</v>
      </c>
      <c r="Q20" s="99"/>
      <c r="R20" s="99">
        <f>+'C81'!R20/'C78'!R20*100</f>
        <v>15.831134564643801</v>
      </c>
      <c r="S20" s="99">
        <f>+'C81'!S20/'C78'!S20*100</f>
        <v>21.333333333333336</v>
      </c>
      <c r="T20" s="99">
        <f>+'C81'!T20/'C78'!T20*100</f>
        <v>14.473684210526317</v>
      </c>
      <c r="U20" s="99"/>
      <c r="V20" s="99">
        <f>+'C81'!V20/'C78'!V20*100</f>
        <v>11.711711711711711</v>
      </c>
      <c r="W20" s="99">
        <f>+'C81'!W20/'C78'!W20*100</f>
        <v>11.76470588235294</v>
      </c>
      <c r="X20" s="99">
        <f>+'C81'!X20/'C78'!X20*100</f>
        <v>11.695906432748536</v>
      </c>
      <c r="Y20" s="99"/>
      <c r="Z20" s="99">
        <f>+'C81'!Z20/'C78'!Z20*100</f>
        <v>7.2398190045248878</v>
      </c>
      <c r="AA20" s="99">
        <f>+'C81'!AA20/'C78'!AA20*100</f>
        <v>11.111111111111111</v>
      </c>
      <c r="AB20" s="99">
        <f>+'C81'!AB20/'C78'!AB20*100</f>
        <v>6.25</v>
      </c>
    </row>
    <row r="21" spans="1:28" ht="15.95" customHeight="1" x14ac:dyDescent="0.25">
      <c r="A21" s="53" t="s">
        <v>57</v>
      </c>
      <c r="B21" s="99">
        <f>+'C81'!B21/'C78'!B21*100</f>
        <v>15.354330708661418</v>
      </c>
      <c r="C21" s="99">
        <f>+'C81'!C21/'C78'!C21*100</f>
        <v>18.461538461538463</v>
      </c>
      <c r="D21" s="99">
        <f>+'C81'!D21/'C78'!D21*100</f>
        <v>14.285714285714285</v>
      </c>
      <c r="E21" s="99"/>
      <c r="F21" s="99">
        <v>0</v>
      </c>
      <c r="G21" s="99">
        <v>0</v>
      </c>
      <c r="H21" s="99">
        <v>0</v>
      </c>
      <c r="I21" s="99"/>
      <c r="J21" s="99">
        <v>0</v>
      </c>
      <c r="K21" s="99">
        <v>0</v>
      </c>
      <c r="L21" s="99">
        <v>0</v>
      </c>
      <c r="M21" s="99"/>
      <c r="N21" s="99">
        <v>0</v>
      </c>
      <c r="O21" s="99">
        <v>0</v>
      </c>
      <c r="P21" s="99">
        <v>0</v>
      </c>
      <c r="Q21" s="99"/>
      <c r="R21" s="99">
        <f>+'C81'!R21/'C78'!R21*100</f>
        <v>23.076923076923077</v>
      </c>
      <c r="S21" s="99">
        <f>+'C81'!S21/'C78'!S21*100</f>
        <v>32.142857142857146</v>
      </c>
      <c r="T21" s="99">
        <f>+'C81'!T21/'C78'!T21*100</f>
        <v>20.224719101123593</v>
      </c>
      <c r="U21" s="99"/>
      <c r="V21" s="99">
        <f>+'C81'!V21/'C78'!V21*100</f>
        <v>12.631578947368421</v>
      </c>
      <c r="W21" s="99">
        <f>+'C81'!W21/'C78'!W21*100</f>
        <v>12</v>
      </c>
      <c r="X21" s="99">
        <f>+'C81'!X21/'C78'!X21*100</f>
        <v>12.857142857142856</v>
      </c>
      <c r="Y21" s="99"/>
      <c r="Z21" s="99">
        <f>+'C81'!Z21/'C78'!Z21*100</f>
        <v>0</v>
      </c>
      <c r="AA21" s="99">
        <f>+'C81'!AA21/'C78'!AA21*100</f>
        <v>0</v>
      </c>
      <c r="AB21" s="99">
        <f>+'C81'!AB21/'C78'!AB21*100</f>
        <v>0</v>
      </c>
    </row>
    <row r="22" spans="1:28" ht="15.95" customHeight="1" x14ac:dyDescent="0.25">
      <c r="A22" s="56" t="s">
        <v>58</v>
      </c>
      <c r="B22" s="99">
        <f>+'C81'!B22/'C78'!B22*100</f>
        <v>9.7197898423817861</v>
      </c>
      <c r="C22" s="99">
        <f>+'C81'!C22/'C78'!C22*100</f>
        <v>11.612903225806452</v>
      </c>
      <c r="D22" s="99">
        <f>+'C81'!D22/'C78'!D22*100</f>
        <v>8.4194977843426884</v>
      </c>
      <c r="E22" s="99"/>
      <c r="F22" s="99">
        <v>0</v>
      </c>
      <c r="G22" s="99">
        <v>0</v>
      </c>
      <c r="H22" s="99">
        <v>0</v>
      </c>
      <c r="I22" s="99"/>
      <c r="J22" s="99">
        <v>0</v>
      </c>
      <c r="K22" s="99">
        <v>0</v>
      </c>
      <c r="L22" s="99">
        <v>0</v>
      </c>
      <c r="M22" s="99"/>
      <c r="N22" s="99">
        <v>0</v>
      </c>
      <c r="O22" s="99">
        <v>0</v>
      </c>
      <c r="P22" s="99">
        <v>0</v>
      </c>
      <c r="Q22" s="99"/>
      <c r="R22" s="99">
        <f>+'C81'!R22/'C78'!R22*100</f>
        <v>9.2342342342342345</v>
      </c>
      <c r="S22" s="99">
        <f>+'C81'!S22/'C78'!S22*100</f>
        <v>9.0909090909090917</v>
      </c>
      <c r="T22" s="99">
        <f>+'C81'!T22/'C78'!T22*100</f>
        <v>9.3495934959349594</v>
      </c>
      <c r="U22" s="99"/>
      <c r="V22" s="99">
        <f>+'C81'!V22/'C78'!V22*100</f>
        <v>16.265060240963855</v>
      </c>
      <c r="W22" s="99">
        <f>+'C81'!W22/'C78'!W22*100</f>
        <v>19.847328244274809</v>
      </c>
      <c r="X22" s="99">
        <f>+'C81'!X22/'C78'!X22*100</f>
        <v>13.930348258706468</v>
      </c>
      <c r="Y22" s="99"/>
      <c r="Z22" s="99">
        <f>+'C81'!Z22/'C78'!Z22*100</f>
        <v>4.3715846994535523</v>
      </c>
      <c r="AA22" s="99">
        <f>+'C81'!AA22/'C78'!AA22*100</f>
        <v>7.3529411764705888</v>
      </c>
      <c r="AB22" s="99">
        <f>+'C81'!AB22/'C78'!AB22*100</f>
        <v>2.6086956521739131</v>
      </c>
    </row>
    <row r="23" spans="1:28" ht="15.95" customHeight="1" x14ac:dyDescent="0.25">
      <c r="A23" s="53" t="s">
        <v>59</v>
      </c>
      <c r="B23" s="99">
        <f>+'C81'!B23/'C78'!B23*100</f>
        <v>20.614035087719298</v>
      </c>
      <c r="C23" s="99">
        <f>+'C81'!C23/'C78'!C23*100</f>
        <v>26.923076923076923</v>
      </c>
      <c r="D23" s="99">
        <f>+'C81'!D23/'C78'!D23*100</f>
        <v>18.75</v>
      </c>
      <c r="E23" s="99"/>
      <c r="F23" s="99">
        <v>0</v>
      </c>
      <c r="G23" s="99">
        <v>0</v>
      </c>
      <c r="H23" s="99">
        <v>0</v>
      </c>
      <c r="I23" s="99"/>
      <c r="J23" s="99">
        <v>0</v>
      </c>
      <c r="K23" s="99">
        <v>0</v>
      </c>
      <c r="L23" s="99">
        <v>0</v>
      </c>
      <c r="M23" s="99"/>
      <c r="N23" s="99">
        <v>0</v>
      </c>
      <c r="O23" s="99">
        <v>0</v>
      </c>
      <c r="P23" s="99">
        <v>0</v>
      </c>
      <c r="Q23" s="99"/>
      <c r="R23" s="99">
        <f>+'C81'!R23/'C78'!R23*100</f>
        <v>15.503875968992247</v>
      </c>
      <c r="S23" s="99">
        <f>+'C81'!S23/'C78'!S23*100</f>
        <v>30.76923076923077</v>
      </c>
      <c r="T23" s="99">
        <f>+'C81'!T23/'C78'!T23*100</f>
        <v>11.650485436893204</v>
      </c>
      <c r="U23" s="99"/>
      <c r="V23" s="99">
        <f>+'C81'!V23/'C78'!V23*100</f>
        <v>19.35483870967742</v>
      </c>
      <c r="W23" s="99">
        <f>+'C81'!W23/'C78'!W23*100</f>
        <v>0</v>
      </c>
      <c r="X23" s="99">
        <f>+'C81'!X23/'C78'!X23*100</f>
        <v>24.489795918367346</v>
      </c>
      <c r="Y23" s="99"/>
      <c r="Z23" s="99">
        <f>+'C81'!Z23/'C78'!Z23*100</f>
        <v>40.54054054054054</v>
      </c>
      <c r="AA23" s="99">
        <f>+'C81'!AA23/'C78'!AA23*100</f>
        <v>46.153846153846153</v>
      </c>
      <c r="AB23" s="99">
        <f>+'C81'!AB23/'C78'!AB23*100</f>
        <v>37.5</v>
      </c>
    </row>
    <row r="24" spans="1:28" ht="15.95" customHeight="1" x14ac:dyDescent="0.25">
      <c r="A24" s="53" t="s">
        <v>60</v>
      </c>
      <c r="B24" s="99">
        <f>+'C81'!B24/'C78'!B24*100</f>
        <v>10.212765957446807</v>
      </c>
      <c r="C24" s="99">
        <f>+'C81'!C24/'C78'!C24*100</f>
        <v>14.534883720930234</v>
      </c>
      <c r="D24" s="99">
        <f>+'C81'!D24/'C78'!D24*100</f>
        <v>7.7181208053691277</v>
      </c>
      <c r="E24" s="99"/>
      <c r="F24" s="99">
        <v>0</v>
      </c>
      <c r="G24" s="99">
        <v>0</v>
      </c>
      <c r="H24" s="99">
        <v>0</v>
      </c>
      <c r="I24" s="99"/>
      <c r="J24" s="99">
        <v>0</v>
      </c>
      <c r="K24" s="99">
        <v>0</v>
      </c>
      <c r="L24" s="99">
        <v>0</v>
      </c>
      <c r="M24" s="99"/>
      <c r="N24" s="99">
        <v>0</v>
      </c>
      <c r="O24" s="99">
        <v>0</v>
      </c>
      <c r="P24" s="99">
        <v>0</v>
      </c>
      <c r="Q24" s="99"/>
      <c r="R24" s="99">
        <f>+'C81'!R24/'C78'!R24*100</f>
        <v>15.65217391304348</v>
      </c>
      <c r="S24" s="99">
        <f>+'C81'!S24/'C78'!S24*100</f>
        <v>24.418604651162788</v>
      </c>
      <c r="T24" s="99">
        <f>+'C81'!T24/'C78'!T24*100</f>
        <v>10.416666666666668</v>
      </c>
      <c r="U24" s="99"/>
      <c r="V24" s="99">
        <f>+'C81'!V24/'C78'!V24*100</f>
        <v>9.67741935483871</v>
      </c>
      <c r="W24" s="99">
        <f>+'C81'!W24/'C78'!W24*100</f>
        <v>10.256410256410255</v>
      </c>
      <c r="X24" s="99">
        <f>+'C81'!X24/'C78'!X24*100</f>
        <v>9.4117647058823533</v>
      </c>
      <c r="Y24" s="99"/>
      <c r="Z24" s="99">
        <f>+'C81'!Z24/'C78'!Z24*100</f>
        <v>0</v>
      </c>
      <c r="AA24" s="99">
        <f>+'C81'!AA24/'C78'!AA24*100</f>
        <v>0</v>
      </c>
      <c r="AB24" s="99">
        <f>+'C81'!AB24/'C78'!AB24*100</f>
        <v>0</v>
      </c>
    </row>
    <row r="25" spans="1:28" ht="15.95" customHeight="1" x14ac:dyDescent="0.25">
      <c r="A25" s="53" t="s">
        <v>61</v>
      </c>
      <c r="B25" s="99">
        <f>+'C81'!B25/'C78'!B25*100</f>
        <v>30.463576158940398</v>
      </c>
      <c r="C25" s="99">
        <f>+'C81'!C25/'C78'!C25*100</f>
        <v>43.589743589743591</v>
      </c>
      <c r="D25" s="99">
        <f>+'C81'!D25/'C78'!D25*100</f>
        <v>25.892857142857146</v>
      </c>
      <c r="E25" s="99"/>
      <c r="F25" s="99">
        <v>0</v>
      </c>
      <c r="G25" s="99">
        <v>0</v>
      </c>
      <c r="H25" s="99">
        <v>0</v>
      </c>
      <c r="I25" s="99"/>
      <c r="J25" s="99">
        <v>0</v>
      </c>
      <c r="K25" s="99">
        <v>0</v>
      </c>
      <c r="L25" s="99">
        <v>0</v>
      </c>
      <c r="M25" s="99"/>
      <c r="N25" s="99">
        <v>0</v>
      </c>
      <c r="O25" s="99">
        <v>0</v>
      </c>
      <c r="P25" s="99">
        <v>0</v>
      </c>
      <c r="Q25" s="99"/>
      <c r="R25" s="99">
        <f>+'C81'!R25/'C78'!R25*100</f>
        <v>29.310344827586203</v>
      </c>
      <c r="S25" s="99">
        <f>+'C81'!S25/'C78'!S25*100</f>
        <v>44.444444444444443</v>
      </c>
      <c r="T25" s="99">
        <f>+'C81'!T25/'C78'!T25*100</f>
        <v>22.5</v>
      </c>
      <c r="U25" s="99"/>
      <c r="V25" s="99">
        <f>+'C81'!V25/'C78'!V25*100</f>
        <v>36.585365853658537</v>
      </c>
      <c r="W25" s="99">
        <f>+'C81'!W25/'C78'!W25*100</f>
        <v>44.444444444444443</v>
      </c>
      <c r="X25" s="99">
        <f>+'C81'!X25/'C78'!X25*100</f>
        <v>34.375</v>
      </c>
      <c r="Y25" s="99"/>
      <c r="Z25" s="99">
        <f>+'C81'!Z25/'C78'!Z25*100</f>
        <v>26.923076923076923</v>
      </c>
      <c r="AA25" s="99">
        <f>+'C81'!AA25/'C78'!AA25*100</f>
        <v>41.666666666666671</v>
      </c>
      <c r="AB25" s="99">
        <f>+'C81'!AB25/'C78'!AB25*100</f>
        <v>22.5</v>
      </c>
    </row>
    <row r="26" spans="1:28" ht="15.95" customHeight="1" x14ac:dyDescent="0.25">
      <c r="A26" s="53" t="s">
        <v>62</v>
      </c>
      <c r="B26" s="99">
        <f>+'C81'!B26/'C78'!B26*100</f>
        <v>33.423180592991912</v>
      </c>
      <c r="C26" s="99">
        <f>+'C81'!C26/'C78'!C26*100</f>
        <v>40</v>
      </c>
      <c r="D26" s="99">
        <f>+'C81'!D26/'C78'!D26*100</f>
        <v>29.437229437229441</v>
      </c>
      <c r="E26" s="99"/>
      <c r="F26" s="99">
        <v>0</v>
      </c>
      <c r="G26" s="99">
        <v>0</v>
      </c>
      <c r="H26" s="99">
        <v>0</v>
      </c>
      <c r="I26" s="99"/>
      <c r="J26" s="99">
        <v>0</v>
      </c>
      <c r="K26" s="99">
        <v>0</v>
      </c>
      <c r="L26" s="99">
        <v>0</v>
      </c>
      <c r="M26" s="99"/>
      <c r="N26" s="99">
        <v>0</v>
      </c>
      <c r="O26" s="99">
        <v>0</v>
      </c>
      <c r="P26" s="99">
        <v>0</v>
      </c>
      <c r="Q26" s="99"/>
      <c r="R26" s="99">
        <f>+'C81'!R26/'C78'!R26*100</f>
        <v>42.196531791907518</v>
      </c>
      <c r="S26" s="99">
        <f>+'C81'!S26/'C78'!S26*100</f>
        <v>51.282051282051277</v>
      </c>
      <c r="T26" s="99">
        <f>+'C81'!T26/'C78'!T26*100</f>
        <v>34.736842105263158</v>
      </c>
      <c r="U26" s="99"/>
      <c r="V26" s="99">
        <f>+'C81'!V26/'C78'!V26*100</f>
        <v>33.644859813084111</v>
      </c>
      <c r="W26" s="99">
        <f>+'C81'!W26/'C78'!W26*100</f>
        <v>27.777777777777779</v>
      </c>
      <c r="X26" s="99">
        <f>+'C81'!X26/'C78'!X26*100</f>
        <v>36.619718309859159</v>
      </c>
      <c r="Y26" s="99"/>
      <c r="Z26" s="99">
        <f>+'C81'!Z26/'C78'!Z26*100</f>
        <v>16.483516483516482</v>
      </c>
      <c r="AA26" s="99">
        <f>+'C81'!AA26/'C78'!AA26*100</f>
        <v>23.076923076923077</v>
      </c>
      <c r="AB26" s="99">
        <f>+'C81'!AB26/'C78'!AB26*100</f>
        <v>13.846153846153847</v>
      </c>
    </row>
    <row r="27" spans="1:28" ht="15.95" customHeight="1" x14ac:dyDescent="0.25">
      <c r="A27" s="53" t="s">
        <v>63</v>
      </c>
      <c r="B27" s="99">
        <f>+'C81'!B27/'C78'!B27*100</f>
        <v>18.382352941176471</v>
      </c>
      <c r="C27" s="99">
        <f>+'C81'!C27/'C78'!C27*100</f>
        <v>19.937694704049843</v>
      </c>
      <c r="D27" s="99">
        <f>+'C81'!D27/'C78'!D27*100</f>
        <v>17.591125198098258</v>
      </c>
      <c r="E27" s="99"/>
      <c r="F27" s="99">
        <v>0</v>
      </c>
      <c r="G27" s="99">
        <v>0</v>
      </c>
      <c r="H27" s="99">
        <v>0</v>
      </c>
      <c r="I27" s="99"/>
      <c r="J27" s="99">
        <v>0</v>
      </c>
      <c r="K27" s="99">
        <v>0</v>
      </c>
      <c r="L27" s="99">
        <v>0</v>
      </c>
      <c r="M27" s="99"/>
      <c r="N27" s="99">
        <v>0</v>
      </c>
      <c r="O27" s="99">
        <v>0</v>
      </c>
      <c r="P27" s="99">
        <v>0</v>
      </c>
      <c r="Q27" s="99"/>
      <c r="R27" s="99">
        <f>+'C81'!R27/'C78'!R27*100</f>
        <v>22.821576763485478</v>
      </c>
      <c r="S27" s="99">
        <f>+'C81'!S27/'C78'!S27*100</f>
        <v>28.476821192052981</v>
      </c>
      <c r="T27" s="99">
        <f>+'C81'!T27/'C78'!T27*100</f>
        <v>20.241691842900302</v>
      </c>
      <c r="U27" s="99"/>
      <c r="V27" s="99">
        <f>+'C81'!V27/'C78'!V27*100</f>
        <v>17.110266159695815</v>
      </c>
      <c r="W27" s="99">
        <f>+'C81'!W27/'C78'!W27*100</f>
        <v>16.494845360824741</v>
      </c>
      <c r="X27" s="99">
        <f>+'C81'!X27/'C78'!X27*100</f>
        <v>17.46987951807229</v>
      </c>
      <c r="Y27" s="99"/>
      <c r="Z27" s="99">
        <f>+'C81'!Z27/'C78'!Z27*100</f>
        <v>9.6618357487922708</v>
      </c>
      <c r="AA27" s="99">
        <f>+'C81'!AA27/'C78'!AA27*100</f>
        <v>6.8493150684931505</v>
      </c>
      <c r="AB27" s="99">
        <f>+'C81'!AB27/'C78'!AB27*100</f>
        <v>11.194029850746269</v>
      </c>
    </row>
    <row r="28" spans="1:28" ht="15.95" customHeight="1" x14ac:dyDescent="0.25">
      <c r="A28" s="53" t="s">
        <v>64</v>
      </c>
      <c r="B28" s="99">
        <f>+'C81'!B28/'C78'!B28*100</f>
        <v>7.4137931034482758</v>
      </c>
      <c r="C28" s="99">
        <f>+'C81'!C28/'C78'!C28*100</f>
        <v>11.71875</v>
      </c>
      <c r="D28" s="99">
        <f>+'C81'!D28/'C78'!D28*100</f>
        <v>5.2835051546391751</v>
      </c>
      <c r="E28" s="99"/>
      <c r="F28" s="99">
        <v>0</v>
      </c>
      <c r="G28" s="99">
        <v>0</v>
      </c>
      <c r="H28" s="99">
        <v>0</v>
      </c>
      <c r="I28" s="99"/>
      <c r="J28" s="99">
        <v>0</v>
      </c>
      <c r="K28" s="99">
        <v>0</v>
      </c>
      <c r="L28" s="99">
        <v>0</v>
      </c>
      <c r="M28" s="99"/>
      <c r="N28" s="99">
        <v>0</v>
      </c>
      <c r="O28" s="99">
        <v>0</v>
      </c>
      <c r="P28" s="99">
        <v>0</v>
      </c>
      <c r="Q28" s="99"/>
      <c r="R28" s="99">
        <f>+'C81'!R28/'C78'!R28*100</f>
        <v>8</v>
      </c>
      <c r="S28" s="99">
        <f>+'C81'!S28/'C78'!S28*100</f>
        <v>10.714285714285714</v>
      </c>
      <c r="T28" s="99">
        <f>+'C81'!T28/'C78'!T28*100</f>
        <v>6.4971751412429377</v>
      </c>
      <c r="U28" s="99"/>
      <c r="V28" s="99">
        <f>+'C81'!V28/'C78'!V28*100</f>
        <v>8.635097493036211</v>
      </c>
      <c r="W28" s="99">
        <f>+'C81'!W28/'C78'!W28*100</f>
        <v>14.912280701754385</v>
      </c>
      <c r="X28" s="99">
        <f>+'C81'!X28/'C78'!X28*100</f>
        <v>5.7142857142857144</v>
      </c>
      <c r="Y28" s="99"/>
      <c r="Z28" s="99">
        <f>+'C81'!Z28/'C78'!Z28*100</f>
        <v>4.3824701195219129</v>
      </c>
      <c r="AA28" s="99">
        <f>+'C81'!AA28/'C78'!AA28*100</f>
        <v>9.4594594594594597</v>
      </c>
      <c r="AB28" s="99">
        <f>+'C81'!AB28/'C78'!AB28*100</f>
        <v>2.2598870056497176</v>
      </c>
    </row>
    <row r="29" spans="1:28" ht="15.95" customHeight="1" x14ac:dyDescent="0.25">
      <c r="A29" s="53" t="s">
        <v>65</v>
      </c>
      <c r="B29" s="99">
        <f>+'C81'!B29/'C78'!B29*100</f>
        <v>10.580204778156997</v>
      </c>
      <c r="C29" s="99">
        <f>+'C81'!C29/'C78'!C29*100</f>
        <v>10.619469026548673</v>
      </c>
      <c r="D29" s="99">
        <f>+'C81'!D29/'C78'!D29*100</f>
        <v>10.555555555555555</v>
      </c>
      <c r="E29" s="99"/>
      <c r="F29" s="99">
        <v>0</v>
      </c>
      <c r="G29" s="99">
        <v>0</v>
      </c>
      <c r="H29" s="99">
        <v>0</v>
      </c>
      <c r="I29" s="99"/>
      <c r="J29" s="99">
        <v>0</v>
      </c>
      <c r="K29" s="99">
        <v>0</v>
      </c>
      <c r="L29" s="99">
        <v>0</v>
      </c>
      <c r="M29" s="99"/>
      <c r="N29" s="99">
        <v>0</v>
      </c>
      <c r="O29" s="99">
        <v>0</v>
      </c>
      <c r="P29" s="99">
        <v>0</v>
      </c>
      <c r="Q29" s="99"/>
      <c r="R29" s="99">
        <f>+'C81'!R29/'C78'!R29*100</f>
        <v>14.814814814814813</v>
      </c>
      <c r="S29" s="99">
        <f>+'C81'!S29/'C78'!S29*100</f>
        <v>17.543859649122805</v>
      </c>
      <c r="T29" s="99">
        <f>+'C81'!T29/'C78'!T29*100</f>
        <v>11.76470588235294</v>
      </c>
      <c r="U29" s="99"/>
      <c r="V29" s="99">
        <f>+'C81'!V29/'C78'!V29*100</f>
        <v>11.504424778761061</v>
      </c>
      <c r="W29" s="99">
        <f>+'C81'!W29/'C78'!W29*100</f>
        <v>5.4054054054054053</v>
      </c>
      <c r="X29" s="99">
        <f>+'C81'!X29/'C78'!X29*100</f>
        <v>14.473684210526317</v>
      </c>
      <c r="Y29" s="99"/>
      <c r="Z29" s="99">
        <f>+'C81'!Z29/'C78'!Z29*100</f>
        <v>2.7777777777777777</v>
      </c>
      <c r="AA29" s="99">
        <f>+'C81'!AA29/'C78'!AA29*100</f>
        <v>0</v>
      </c>
      <c r="AB29" s="99">
        <f>+'C81'!AB29/'C78'!AB29*100</f>
        <v>3.7735849056603774</v>
      </c>
    </row>
    <row r="30" spans="1:28" ht="15.95" customHeight="1" x14ac:dyDescent="0.25">
      <c r="A30" s="53" t="s">
        <v>66</v>
      </c>
      <c r="B30" s="99">
        <f>+'C81'!B30/'C78'!B30*100</f>
        <v>53.071253071253068</v>
      </c>
      <c r="C30" s="99">
        <f>+'C81'!C30/'C78'!C30*100</f>
        <v>57.241379310344833</v>
      </c>
      <c r="D30" s="99">
        <f>+'C81'!D30/'C78'!D30*100</f>
        <v>50.763358778625957</v>
      </c>
      <c r="E30" s="99"/>
      <c r="F30" s="99">
        <v>0</v>
      </c>
      <c r="G30" s="99">
        <v>0</v>
      </c>
      <c r="H30" s="99">
        <v>0</v>
      </c>
      <c r="I30" s="99"/>
      <c r="J30" s="99">
        <v>0</v>
      </c>
      <c r="K30" s="99">
        <v>0</v>
      </c>
      <c r="L30" s="99">
        <v>0</v>
      </c>
      <c r="M30" s="99"/>
      <c r="N30" s="99">
        <v>0</v>
      </c>
      <c r="O30" s="99">
        <v>0</v>
      </c>
      <c r="P30" s="99">
        <v>0</v>
      </c>
      <c r="Q30" s="99"/>
      <c r="R30" s="99">
        <f>+'C81'!R30/'C78'!R30*100</f>
        <v>63.636363636363633</v>
      </c>
      <c r="S30" s="99">
        <f>+'C81'!S30/'C78'!S30*100</f>
        <v>68.055555555555557</v>
      </c>
      <c r="T30" s="99">
        <f>+'C81'!T30/'C78'!T30*100</f>
        <v>60.576923076923073</v>
      </c>
      <c r="U30" s="99"/>
      <c r="V30" s="99">
        <f>+'C81'!V30/'C78'!V30*100</f>
        <v>61.864406779661017</v>
      </c>
      <c r="W30" s="99">
        <f>+'C81'!W30/'C78'!W30*100</f>
        <v>62.5</v>
      </c>
      <c r="X30" s="99">
        <f>+'C81'!X30/'C78'!X30*100</f>
        <v>61.627906976744185</v>
      </c>
      <c r="Y30" s="99"/>
      <c r="Z30" s="99">
        <f>+'C81'!Z30/'C78'!Z30*100</f>
        <v>27.43362831858407</v>
      </c>
      <c r="AA30" s="99">
        <f>+'C81'!AA30/'C78'!AA30*100</f>
        <v>34.146341463414636</v>
      </c>
      <c r="AB30" s="99">
        <f>+'C81'!AB30/'C78'!AB30*100</f>
        <v>23.611111111111111</v>
      </c>
    </row>
    <row r="31" spans="1:28" ht="15.95" customHeight="1" x14ac:dyDescent="0.25">
      <c r="A31" s="53" t="s">
        <v>67</v>
      </c>
      <c r="B31" s="99">
        <f>+'C81'!B31/'C78'!B31*100</f>
        <v>20.591861898890258</v>
      </c>
      <c r="C31" s="99">
        <f>+'C81'!C31/'C78'!C31*100</f>
        <v>17.573221757322173</v>
      </c>
      <c r="D31" s="99">
        <f>+'C81'!D31/'C78'!D31*100</f>
        <v>21.853146853146853</v>
      </c>
      <c r="E31" s="99"/>
      <c r="F31" s="99">
        <v>0</v>
      </c>
      <c r="G31" s="99">
        <v>0</v>
      </c>
      <c r="H31" s="99">
        <v>0</v>
      </c>
      <c r="I31" s="99"/>
      <c r="J31" s="99">
        <v>0</v>
      </c>
      <c r="K31" s="99">
        <v>0</v>
      </c>
      <c r="L31" s="99">
        <v>0</v>
      </c>
      <c r="M31" s="99"/>
      <c r="N31" s="99">
        <v>0</v>
      </c>
      <c r="O31" s="99">
        <v>0</v>
      </c>
      <c r="P31" s="99">
        <v>0</v>
      </c>
      <c r="Q31" s="99"/>
      <c r="R31" s="99">
        <f>+'C81'!R31/'C78'!R31*100</f>
        <v>28.923076923076923</v>
      </c>
      <c r="S31" s="99">
        <f>+'C81'!S31/'C78'!S31*100</f>
        <v>15.555555555555555</v>
      </c>
      <c r="T31" s="99">
        <f>+'C81'!T31/'C78'!T31*100</f>
        <v>34.042553191489361</v>
      </c>
      <c r="U31" s="99"/>
      <c r="V31" s="99">
        <f>+'C81'!V31/'C78'!V31*100</f>
        <v>21.481481481481481</v>
      </c>
      <c r="W31" s="99">
        <f>+'C81'!W31/'C78'!W31*100</f>
        <v>24.731182795698924</v>
      </c>
      <c r="X31" s="99">
        <f>+'C81'!X31/'C78'!X31*100</f>
        <v>19.774011299435028</v>
      </c>
      <c r="Y31" s="99"/>
      <c r="Z31" s="99">
        <f>+'C81'!Z31/'C78'!Z31*100</f>
        <v>6.9444444444444446</v>
      </c>
      <c r="AA31" s="99">
        <f>+'C81'!AA31/'C78'!AA31*100</f>
        <v>8.9285714285714288</v>
      </c>
      <c r="AB31" s="99">
        <f>+'C81'!AB31/'C78'!AB31*100</f>
        <v>6.25</v>
      </c>
    </row>
    <row r="32" spans="1:28" ht="15.95" customHeight="1" x14ac:dyDescent="0.25">
      <c r="A32" s="53" t="s">
        <v>68</v>
      </c>
      <c r="B32" s="99">
        <f>+'C81'!B32/'C78'!B32*100</f>
        <v>13.390313390313391</v>
      </c>
      <c r="C32" s="99">
        <f>+'C81'!C32/'C78'!C32*100</f>
        <v>14.746543778801843</v>
      </c>
      <c r="D32" s="99">
        <f>+'C81'!D32/'C78'!D32*100</f>
        <v>12.783505154639174</v>
      </c>
      <c r="E32" s="99"/>
      <c r="F32" s="99">
        <v>0</v>
      </c>
      <c r="G32" s="99">
        <v>0</v>
      </c>
      <c r="H32" s="99">
        <v>0</v>
      </c>
      <c r="I32" s="99"/>
      <c r="J32" s="99">
        <v>0</v>
      </c>
      <c r="K32" s="99">
        <v>0</v>
      </c>
      <c r="L32" s="99">
        <v>0</v>
      </c>
      <c r="M32" s="99"/>
      <c r="N32" s="99">
        <v>0</v>
      </c>
      <c r="O32" s="99">
        <v>0</v>
      </c>
      <c r="P32" s="99">
        <v>0</v>
      </c>
      <c r="Q32" s="99"/>
      <c r="R32" s="99">
        <f>+'C81'!R32/'C78'!R32*100</f>
        <v>10.75268817204301</v>
      </c>
      <c r="S32" s="99">
        <f>+'C81'!S32/'C78'!S32*100</f>
        <v>12.280701754385964</v>
      </c>
      <c r="T32" s="99">
        <f>+'C81'!T32/'C78'!T32*100</f>
        <v>10.077519379844961</v>
      </c>
      <c r="U32" s="99"/>
      <c r="V32" s="99">
        <f>+'C81'!V32/'C78'!V32*100</f>
        <v>9.2783505154639183</v>
      </c>
      <c r="W32" s="99">
        <f>+'C81'!W32/'C78'!W32*100</f>
        <v>8.1967213114754092</v>
      </c>
      <c r="X32" s="99">
        <f>+'C81'!X32/'C78'!X32*100</f>
        <v>9.7744360902255636</v>
      </c>
      <c r="Y32" s="99"/>
      <c r="Z32" s="99">
        <f>+'C81'!Z32/'C78'!Z32*100</f>
        <v>26.47058823529412</v>
      </c>
      <c r="AA32" s="99">
        <f>+'C81'!AA32/'C78'!AA32*100</f>
        <v>30.952380952380953</v>
      </c>
      <c r="AB32" s="99">
        <f>+'C81'!AB32/'C78'!AB32*100</f>
        <v>24.468085106382979</v>
      </c>
    </row>
    <row r="33" spans="1:28" ht="15.95" customHeight="1" x14ac:dyDescent="0.25">
      <c r="A33" s="53" t="s">
        <v>479</v>
      </c>
      <c r="B33" s="99">
        <f>+'C81'!B33/'C78'!B33*100</f>
        <v>18.906605922551254</v>
      </c>
      <c r="C33" s="99">
        <f>+'C81'!C33/'C78'!C33*100</f>
        <v>24.427480916030532</v>
      </c>
      <c r="D33" s="99">
        <f>+'C81'!D33/'C78'!D33*100</f>
        <v>16.558441558441558</v>
      </c>
      <c r="E33" s="99"/>
      <c r="F33" s="99">
        <v>0</v>
      </c>
      <c r="G33" s="99">
        <v>0</v>
      </c>
      <c r="H33" s="99">
        <v>0</v>
      </c>
      <c r="I33" s="99"/>
      <c r="J33" s="99">
        <v>0</v>
      </c>
      <c r="K33" s="99">
        <v>0</v>
      </c>
      <c r="L33" s="99">
        <v>0</v>
      </c>
      <c r="M33" s="99"/>
      <c r="N33" s="99">
        <v>0</v>
      </c>
      <c r="O33" s="99">
        <v>0</v>
      </c>
      <c r="P33" s="99">
        <v>0</v>
      </c>
      <c r="Q33" s="99"/>
      <c r="R33" s="99">
        <f>+'C81'!R33/'C78'!R33*100</f>
        <v>26.356589147286826</v>
      </c>
      <c r="S33" s="99">
        <f>+'C81'!S33/'C78'!S33*100</f>
        <v>33.333333333333329</v>
      </c>
      <c r="T33" s="99">
        <f>+'C81'!T33/'C78'!T33*100</f>
        <v>23.333333333333332</v>
      </c>
      <c r="U33" s="99"/>
      <c r="V33" s="99">
        <f>+'C81'!V33/'C78'!V33*100</f>
        <v>13.450292397660817</v>
      </c>
      <c r="W33" s="99">
        <f>+'C81'!W33/'C78'!W33*100</f>
        <v>20.833333333333336</v>
      </c>
      <c r="X33" s="99">
        <f>+'C81'!X33/'C78'!X33*100</f>
        <v>10.569105691056912</v>
      </c>
      <c r="Y33" s="99"/>
      <c r="Z33" s="99">
        <f>+'C81'!Z33/'C78'!Z33*100</f>
        <v>18.705035971223023</v>
      </c>
      <c r="AA33" s="99">
        <f>+'C81'!AA33/'C78'!AA33*100</f>
        <v>20.454545454545457</v>
      </c>
      <c r="AB33" s="99">
        <f>+'C81'!AB33/'C78'!AB33*100</f>
        <v>17.894736842105264</v>
      </c>
    </row>
    <row r="34" spans="1:28" ht="15.95" customHeight="1" x14ac:dyDescent="0.25">
      <c r="A34" s="53" t="s">
        <v>69</v>
      </c>
      <c r="B34" s="99">
        <f>+'C81'!B34/'C78'!B34*100</f>
        <v>21.012658227848103</v>
      </c>
      <c r="C34" s="99">
        <f>+'C81'!C34/'C78'!C34*100</f>
        <v>25</v>
      </c>
      <c r="D34" s="99">
        <f>+'C81'!D34/'C78'!D34*100</f>
        <v>19.661016949152543</v>
      </c>
      <c r="E34" s="99"/>
      <c r="F34" s="99">
        <v>0</v>
      </c>
      <c r="G34" s="99">
        <v>0</v>
      </c>
      <c r="H34" s="99">
        <v>0</v>
      </c>
      <c r="I34" s="99"/>
      <c r="J34" s="99">
        <v>0</v>
      </c>
      <c r="K34" s="99">
        <v>0</v>
      </c>
      <c r="L34" s="99">
        <v>0</v>
      </c>
      <c r="M34" s="99"/>
      <c r="N34" s="99">
        <v>0</v>
      </c>
      <c r="O34" s="99">
        <v>0</v>
      </c>
      <c r="P34" s="99">
        <v>0</v>
      </c>
      <c r="Q34" s="99"/>
      <c r="R34" s="99">
        <f>+'C81'!R34/'C78'!R34*100</f>
        <v>20.772946859903382</v>
      </c>
      <c r="S34" s="99">
        <f>+'C81'!S34/'C78'!S34*100</f>
        <v>20.408163265306122</v>
      </c>
      <c r="T34" s="99">
        <f>+'C81'!T34/'C78'!T34*100</f>
        <v>20.88607594936709</v>
      </c>
      <c r="U34" s="99"/>
      <c r="V34" s="99">
        <f>+'C81'!V34/'C78'!V34*100</f>
        <v>23.148148148148149</v>
      </c>
      <c r="W34" s="99">
        <f>+'C81'!W34/'C78'!W34*100</f>
        <v>26.923076923076923</v>
      </c>
      <c r="X34" s="99">
        <f>+'C81'!X34/'C78'!X34*100</f>
        <v>21.951219512195124</v>
      </c>
      <c r="Y34" s="99"/>
      <c r="Z34" s="99">
        <f>+'C81'!Z34/'C78'!Z34*100</f>
        <v>18.75</v>
      </c>
      <c r="AA34" s="99">
        <f>+'C81'!AA34/'C78'!AA34*100</f>
        <v>32</v>
      </c>
      <c r="AB34" s="99">
        <f>+'C81'!AB34/'C78'!AB34*100</f>
        <v>12.727272727272727</v>
      </c>
    </row>
    <row r="35" spans="1:28" ht="15.95" customHeight="1" x14ac:dyDescent="0.25">
      <c r="A35" s="53" t="s">
        <v>70</v>
      </c>
      <c r="B35" s="99">
        <f>+'C81'!B35/'C78'!B35*100</f>
        <v>4.4585987261146496</v>
      </c>
      <c r="C35" s="99">
        <f>+'C81'!C35/'C78'!C35*100</f>
        <v>9.3457943925233646</v>
      </c>
      <c r="D35" s="99">
        <f>+'C81'!D35/'C78'!D35*100</f>
        <v>3.0219780219780219</v>
      </c>
      <c r="E35" s="99"/>
      <c r="F35" s="99">
        <v>0</v>
      </c>
      <c r="G35" s="99">
        <v>0</v>
      </c>
      <c r="H35" s="99">
        <v>0</v>
      </c>
      <c r="I35" s="99"/>
      <c r="J35" s="99">
        <v>0</v>
      </c>
      <c r="K35" s="99">
        <v>0</v>
      </c>
      <c r="L35" s="99">
        <v>0</v>
      </c>
      <c r="M35" s="99"/>
      <c r="N35" s="99">
        <v>0</v>
      </c>
      <c r="O35" s="99">
        <v>0</v>
      </c>
      <c r="P35" s="99">
        <v>0</v>
      </c>
      <c r="Q35" s="99"/>
      <c r="R35" s="99">
        <f>+'C81'!R35/'C78'!R35*100</f>
        <v>3.7878787878787881</v>
      </c>
      <c r="S35" s="99">
        <f>+'C81'!S35/'C78'!S35*100</f>
        <v>9.2105263157894726</v>
      </c>
      <c r="T35" s="99">
        <f>+'C81'!T35/'C78'!T35*100</f>
        <v>2.5</v>
      </c>
      <c r="U35" s="99"/>
      <c r="V35" s="99">
        <f>+'C81'!V35/'C78'!V35*100</f>
        <v>4.501607717041801</v>
      </c>
      <c r="W35" s="99">
        <f>+'C81'!W35/'C78'!W35*100</f>
        <v>7.2463768115942031</v>
      </c>
      <c r="X35" s="99">
        <f>+'C81'!X35/'C78'!X35*100</f>
        <v>3.71900826446281</v>
      </c>
      <c r="Y35" s="99"/>
      <c r="Z35" s="99">
        <f>+'C81'!Z35/'C78'!Z35*100</f>
        <v>5.5319148936170208</v>
      </c>
      <c r="AA35" s="99">
        <f>+'C81'!AA35/'C78'!AA35*100</f>
        <v>11.594202898550725</v>
      </c>
      <c r="AB35" s="99">
        <f>+'C81'!AB35/'C78'!AB35*100</f>
        <v>3.0120481927710845</v>
      </c>
    </row>
    <row r="36" spans="1:28" ht="15.95" customHeight="1" x14ac:dyDescent="0.25">
      <c r="A36" s="53" t="s">
        <v>71</v>
      </c>
      <c r="B36" s="99">
        <f>+'C81'!B36/'C78'!B36*100</f>
        <v>19.791666666666664</v>
      </c>
      <c r="C36" s="99">
        <f>+'C81'!C36/'C78'!C36*100</f>
        <v>21.311475409836063</v>
      </c>
      <c r="D36" s="99">
        <f>+'C81'!D36/'C78'!D36*100</f>
        <v>19.383259911894275</v>
      </c>
      <c r="E36" s="99"/>
      <c r="F36" s="99">
        <v>0</v>
      </c>
      <c r="G36" s="99">
        <v>0</v>
      </c>
      <c r="H36" s="99">
        <v>0</v>
      </c>
      <c r="I36" s="99"/>
      <c r="J36" s="99">
        <v>0</v>
      </c>
      <c r="K36" s="99">
        <v>0</v>
      </c>
      <c r="L36" s="99">
        <v>0</v>
      </c>
      <c r="M36" s="99"/>
      <c r="N36" s="99">
        <v>0</v>
      </c>
      <c r="O36" s="99">
        <v>0</v>
      </c>
      <c r="P36" s="99">
        <v>0</v>
      </c>
      <c r="Q36" s="99"/>
      <c r="R36" s="99">
        <f>+'C81'!R36/'C78'!R36*100</f>
        <v>27.27272727272727</v>
      </c>
      <c r="S36" s="99">
        <f>+'C81'!S36/'C78'!S36*100</f>
        <v>23.52941176470588</v>
      </c>
      <c r="T36" s="99">
        <f>+'C81'!T36/'C78'!T36*100</f>
        <v>27.884615384615387</v>
      </c>
      <c r="U36" s="99"/>
      <c r="V36" s="99">
        <f>+'C81'!V36/'C78'!V36*100</f>
        <v>20.618556701030926</v>
      </c>
      <c r="W36" s="99">
        <f>+'C81'!W36/'C78'!W36*100</f>
        <v>21.428571428571427</v>
      </c>
      <c r="X36" s="99">
        <f>+'C81'!X36/'C78'!X36*100</f>
        <v>20.289855072463769</v>
      </c>
      <c r="Y36" s="99"/>
      <c r="Z36" s="99">
        <f>+'C81'!Z36/'C78'!Z36*100</f>
        <v>5.7142857142857144</v>
      </c>
      <c r="AA36" s="99">
        <f>+'C81'!AA36/'C78'!AA36*100</f>
        <v>18.75</v>
      </c>
      <c r="AB36" s="99">
        <f>+'C81'!AB36/'C78'!AB36*100</f>
        <v>1.8518518518518516</v>
      </c>
    </row>
    <row r="37" spans="1:28" ht="15.95" customHeight="1" thickBot="1" x14ac:dyDescent="0.3">
      <c r="A37" s="49" t="s">
        <v>72</v>
      </c>
      <c r="B37" s="99" t="s">
        <v>30</v>
      </c>
      <c r="C37" s="99" t="s">
        <v>30</v>
      </c>
      <c r="D37" s="99" t="s">
        <v>30</v>
      </c>
      <c r="E37" s="99"/>
      <c r="F37" s="99">
        <v>0</v>
      </c>
      <c r="G37" s="99">
        <v>0</v>
      </c>
      <c r="H37" s="99">
        <v>0</v>
      </c>
      <c r="I37" s="99"/>
      <c r="J37" s="99">
        <v>0</v>
      </c>
      <c r="K37" s="99">
        <v>0</v>
      </c>
      <c r="L37" s="99">
        <v>0</v>
      </c>
      <c r="M37" s="99"/>
      <c r="N37" s="99">
        <v>0</v>
      </c>
      <c r="O37" s="99">
        <v>0</v>
      </c>
      <c r="P37" s="99">
        <v>0</v>
      </c>
      <c r="Q37" s="99"/>
      <c r="R37" s="99" t="s">
        <v>30</v>
      </c>
      <c r="S37" s="99" t="s">
        <v>30</v>
      </c>
      <c r="T37" s="99" t="s">
        <v>30</v>
      </c>
      <c r="U37" s="99"/>
      <c r="V37" s="99" t="s">
        <v>30</v>
      </c>
      <c r="W37" s="99" t="s">
        <v>30</v>
      </c>
      <c r="X37" s="99" t="s">
        <v>30</v>
      </c>
      <c r="Y37" s="99"/>
      <c r="Z37" s="99" t="s">
        <v>30</v>
      </c>
      <c r="AA37" s="99" t="s">
        <v>30</v>
      </c>
      <c r="AB37" s="99" t="s">
        <v>30</v>
      </c>
    </row>
    <row r="38" spans="1:28" ht="15" customHeight="1" x14ac:dyDescent="0.25">
      <c r="A38" s="257" t="s">
        <v>474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" customHeight="1" x14ac:dyDescent="0.25">
      <c r="A39" s="258" t="s">
        <v>467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</row>
    <row r="40" spans="1:28" ht="15" customHeight="1" x14ac:dyDescent="0.25">
      <c r="A40" s="258" t="s">
        <v>468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</row>
    <row r="41" spans="1:28" ht="1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</sheetData>
  <mergeCells count="17">
    <mergeCell ref="AC2:AD3"/>
    <mergeCell ref="V7:X7"/>
    <mergeCell ref="Z7:AB7"/>
    <mergeCell ref="A38:AB38"/>
    <mergeCell ref="A7:A8"/>
    <mergeCell ref="B7:D7"/>
    <mergeCell ref="F7:H7"/>
    <mergeCell ref="J7:L7"/>
    <mergeCell ref="N7:P7"/>
    <mergeCell ref="R7:T7"/>
    <mergeCell ref="A1:AB1"/>
    <mergeCell ref="A2:AB2"/>
    <mergeCell ref="A39:AB39"/>
    <mergeCell ref="A40:AB40"/>
    <mergeCell ref="A5:AB5"/>
    <mergeCell ref="A3:AB3"/>
    <mergeCell ref="A4:AB4"/>
  </mergeCells>
  <hyperlinks>
    <hyperlink ref="AC2" r:id="rId1" location="INDICE!A1"/>
    <hyperlink ref="AC2:AD3" location="INDICE!A1" display="INDICE"/>
  </hyperlinks>
  <printOptions horizontalCentered="1"/>
  <pageMargins left="0.39370078740157483" right="0.39370078740157483" top="0.59055118110236227" bottom="0.98425196850393704" header="0" footer="0"/>
  <pageSetup scale="80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9A0FF"/>
    <pageSetUpPr fitToPage="1"/>
  </sheetPr>
  <dimension ref="A2:J29"/>
  <sheetViews>
    <sheetView showGridLines="0" workbookViewId="0">
      <selection activeCell="I2" sqref="I2:J3"/>
    </sheetView>
  </sheetViews>
  <sheetFormatPr baseColWidth="10" defaultRowHeight="12.75" x14ac:dyDescent="0.25"/>
  <cols>
    <col min="1" max="16384" width="11.42578125" style="125"/>
  </cols>
  <sheetData>
    <row r="2" spans="1:10" ht="12.75" customHeight="1" x14ac:dyDescent="0.25">
      <c r="I2" s="242" t="s">
        <v>262</v>
      </c>
      <c r="J2" s="242"/>
    </row>
    <row r="3" spans="1:10" ht="12.75" customHeight="1" x14ac:dyDescent="0.25">
      <c r="I3" s="242"/>
      <c r="J3" s="242"/>
    </row>
    <row r="11" spans="1:10" ht="15" customHeight="1" x14ac:dyDescent="0.25">
      <c r="A11" s="15"/>
      <c r="B11" s="245" t="s">
        <v>2</v>
      </c>
      <c r="C11" s="245"/>
      <c r="D11" s="245"/>
      <c r="E11" s="245"/>
      <c r="F11" s="245"/>
      <c r="G11" s="245"/>
      <c r="H11" s="15"/>
    </row>
    <row r="12" spans="1:10" ht="12.75" customHeight="1" x14ac:dyDescent="0.25">
      <c r="A12" s="15"/>
      <c r="B12" s="245"/>
      <c r="C12" s="245"/>
      <c r="D12" s="245"/>
      <c r="E12" s="245"/>
      <c r="F12" s="245"/>
      <c r="G12" s="245"/>
      <c r="H12" s="15"/>
    </row>
    <row r="13" spans="1:10" ht="12.75" customHeight="1" x14ac:dyDescent="0.25">
      <c r="A13" s="15"/>
      <c r="B13" s="245"/>
      <c r="C13" s="245"/>
      <c r="D13" s="245"/>
      <c r="E13" s="245"/>
      <c r="F13" s="245"/>
      <c r="G13" s="245"/>
      <c r="H13" s="15"/>
    </row>
    <row r="14" spans="1:10" ht="12.75" customHeight="1" x14ac:dyDescent="0.25">
      <c r="A14" s="15"/>
      <c r="B14" s="245"/>
      <c r="C14" s="245"/>
      <c r="D14" s="245"/>
      <c r="E14" s="245"/>
      <c r="F14" s="245"/>
      <c r="G14" s="245"/>
      <c r="H14" s="15"/>
    </row>
    <row r="15" spans="1:10" ht="15" customHeight="1" x14ac:dyDescent="0.25">
      <c r="A15" s="15"/>
      <c r="B15" s="245"/>
      <c r="C15" s="245"/>
      <c r="D15" s="245"/>
      <c r="E15" s="245"/>
      <c r="F15" s="245"/>
      <c r="G15" s="245"/>
      <c r="H15" s="15"/>
    </row>
    <row r="16" spans="1:10" ht="12.75" customHeight="1" x14ac:dyDescent="0.25">
      <c r="A16" s="15"/>
      <c r="B16" s="245"/>
      <c r="C16" s="245"/>
      <c r="D16" s="245"/>
      <c r="E16" s="245"/>
      <c r="F16" s="245"/>
      <c r="G16" s="245"/>
      <c r="H16" s="15"/>
    </row>
    <row r="17" spans="1:8" ht="12.75" customHeight="1" x14ac:dyDescent="0.25">
      <c r="A17" s="15"/>
      <c r="B17" s="245"/>
      <c r="C17" s="245"/>
      <c r="D17" s="245"/>
      <c r="E17" s="245"/>
      <c r="F17" s="245"/>
      <c r="G17" s="245"/>
      <c r="H17" s="15"/>
    </row>
    <row r="18" spans="1:8" ht="12.75" customHeight="1" x14ac:dyDescent="0.25">
      <c r="A18" s="15"/>
      <c r="B18" s="245"/>
      <c r="C18" s="245"/>
      <c r="D18" s="245"/>
      <c r="E18" s="245"/>
      <c r="F18" s="245"/>
      <c r="G18" s="245"/>
      <c r="H18" s="15"/>
    </row>
    <row r="19" spans="1:8" ht="12.75" customHeight="1" x14ac:dyDescent="0.25">
      <c r="A19" s="15"/>
      <c r="B19" s="245"/>
      <c r="C19" s="245"/>
      <c r="D19" s="245"/>
      <c r="E19" s="245"/>
      <c r="F19" s="245"/>
      <c r="G19" s="245"/>
      <c r="H19" s="15"/>
    </row>
    <row r="20" spans="1:8" ht="12.75" customHeight="1" x14ac:dyDescent="0.25">
      <c r="A20" s="15"/>
      <c r="B20" s="245"/>
      <c r="C20" s="245"/>
      <c r="D20" s="245"/>
      <c r="E20" s="245"/>
      <c r="F20" s="245"/>
      <c r="G20" s="245"/>
      <c r="H20" s="15"/>
    </row>
    <row r="21" spans="1:8" ht="12.75" customHeight="1" x14ac:dyDescent="0.25">
      <c r="A21" s="15"/>
      <c r="B21" s="245"/>
      <c r="C21" s="245"/>
      <c r="D21" s="245"/>
      <c r="E21" s="245"/>
      <c r="F21" s="245"/>
      <c r="G21" s="245"/>
      <c r="H21" s="15"/>
    </row>
    <row r="22" spans="1:8" ht="12.75" customHeight="1" x14ac:dyDescent="0.25">
      <c r="A22" s="15"/>
      <c r="B22" s="245"/>
      <c r="C22" s="245"/>
      <c r="D22" s="245"/>
      <c r="E22" s="245"/>
      <c r="F22" s="245"/>
      <c r="G22" s="245"/>
      <c r="H22" s="15"/>
    </row>
    <row r="23" spans="1:8" ht="12.75" customHeight="1" x14ac:dyDescent="0.25">
      <c r="A23" s="15"/>
      <c r="B23" s="245"/>
      <c r="C23" s="245"/>
      <c r="D23" s="245"/>
      <c r="E23" s="245"/>
      <c r="F23" s="245"/>
      <c r="G23" s="245"/>
      <c r="H23" s="15"/>
    </row>
    <row r="24" spans="1:8" ht="12.75" customHeight="1" x14ac:dyDescent="0.25">
      <c r="A24" s="15"/>
      <c r="B24" s="245"/>
      <c r="C24" s="245"/>
      <c r="D24" s="245"/>
      <c r="E24" s="245"/>
      <c r="F24" s="245"/>
      <c r="G24" s="245"/>
      <c r="H24" s="15"/>
    </row>
    <row r="25" spans="1:8" ht="12.75" customHeight="1" x14ac:dyDescent="0.25">
      <c r="A25" s="15"/>
      <c r="B25" s="245"/>
      <c r="C25" s="245"/>
      <c r="D25" s="245"/>
      <c r="E25" s="245"/>
      <c r="F25" s="245"/>
      <c r="G25" s="245"/>
      <c r="H25" s="15"/>
    </row>
    <row r="26" spans="1:8" ht="12.75" customHeight="1" x14ac:dyDescent="0.25">
      <c r="A26" s="15"/>
      <c r="B26" s="245"/>
      <c r="C26" s="245"/>
      <c r="D26" s="245"/>
      <c r="E26" s="245"/>
      <c r="F26" s="245"/>
      <c r="G26" s="245"/>
      <c r="H26" s="15"/>
    </row>
    <row r="27" spans="1:8" ht="12.75" customHeight="1" x14ac:dyDescent="0.25">
      <c r="A27" s="15"/>
      <c r="B27" s="15"/>
      <c r="C27" s="15"/>
      <c r="D27" s="15"/>
      <c r="E27" s="15"/>
      <c r="F27" s="15"/>
      <c r="G27" s="15"/>
      <c r="H27" s="15"/>
    </row>
    <row r="28" spans="1:8" ht="12.75" customHeight="1" x14ac:dyDescent="0.25">
      <c r="A28" s="15"/>
      <c r="B28" s="15"/>
      <c r="C28" s="15"/>
      <c r="D28" s="15"/>
      <c r="E28" s="15"/>
      <c r="F28" s="15"/>
      <c r="G28" s="15"/>
      <c r="H28" s="15"/>
    </row>
    <row r="29" spans="1:8" ht="12.75" customHeight="1" x14ac:dyDescent="0.25">
      <c r="A29" s="15"/>
      <c r="B29" s="15"/>
      <c r="C29" s="15"/>
      <c r="D29" s="15"/>
      <c r="E29" s="15"/>
      <c r="F29" s="15"/>
      <c r="G29" s="15"/>
      <c r="H29" s="15"/>
    </row>
  </sheetData>
  <mergeCells count="2">
    <mergeCell ref="B11:G26"/>
    <mergeCell ref="I2:J3"/>
  </mergeCells>
  <hyperlinks>
    <hyperlink ref="I2" r:id="rId1" location="INDICE!A1"/>
    <hyperlink ref="I2:J3" location="INDICE!A1" display="INDICE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portrait" verticalDpi="300" r:id="rId2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"/>
  <sheetViews>
    <sheetView showGridLines="0" zoomScaleNormal="100" zoomScaleSheetLayoutView="100" workbookViewId="0">
      <selection activeCell="AC20" sqref="AC20"/>
    </sheetView>
  </sheetViews>
  <sheetFormatPr baseColWidth="10" defaultRowHeight="15" customHeight="1" x14ac:dyDescent="0.25"/>
  <cols>
    <col min="1" max="1" width="21.85546875" style="29" bestFit="1" customWidth="1"/>
    <col min="2" max="8" width="6.5703125" style="29" bestFit="1" customWidth="1"/>
    <col min="9" max="13" width="7.5703125" style="29" bestFit="1" customWidth="1"/>
    <col min="14" max="245" width="11.42578125" style="29"/>
    <col min="246" max="246" width="19.28515625" style="29" customWidth="1"/>
    <col min="247" max="266" width="6.7109375" style="29" customWidth="1"/>
    <col min="267" max="501" width="11.42578125" style="29"/>
    <col min="502" max="502" width="19.28515625" style="29" customWidth="1"/>
    <col min="503" max="522" width="6.7109375" style="29" customWidth="1"/>
    <col min="523" max="757" width="11.42578125" style="29"/>
    <col min="758" max="758" width="19.28515625" style="29" customWidth="1"/>
    <col min="759" max="778" width="6.7109375" style="29" customWidth="1"/>
    <col min="779" max="1013" width="11.42578125" style="29"/>
    <col min="1014" max="1014" width="19.28515625" style="29" customWidth="1"/>
    <col min="1015" max="1034" width="6.7109375" style="29" customWidth="1"/>
    <col min="1035" max="1269" width="11.42578125" style="29"/>
    <col min="1270" max="1270" width="19.28515625" style="29" customWidth="1"/>
    <col min="1271" max="1290" width="6.7109375" style="29" customWidth="1"/>
    <col min="1291" max="1525" width="11.42578125" style="29"/>
    <col min="1526" max="1526" width="19.28515625" style="29" customWidth="1"/>
    <col min="1527" max="1546" width="6.7109375" style="29" customWidth="1"/>
    <col min="1547" max="1781" width="11.42578125" style="29"/>
    <col min="1782" max="1782" width="19.28515625" style="29" customWidth="1"/>
    <col min="1783" max="1802" width="6.7109375" style="29" customWidth="1"/>
    <col min="1803" max="2037" width="11.42578125" style="29"/>
    <col min="2038" max="2038" width="19.28515625" style="29" customWidth="1"/>
    <col min="2039" max="2058" width="6.7109375" style="29" customWidth="1"/>
    <col min="2059" max="2293" width="11.42578125" style="29"/>
    <col min="2294" max="2294" width="19.28515625" style="29" customWidth="1"/>
    <col min="2295" max="2314" width="6.7109375" style="29" customWidth="1"/>
    <col min="2315" max="2549" width="11.42578125" style="29"/>
    <col min="2550" max="2550" width="19.28515625" style="29" customWidth="1"/>
    <col min="2551" max="2570" width="6.7109375" style="29" customWidth="1"/>
    <col min="2571" max="2805" width="11.42578125" style="29"/>
    <col min="2806" max="2806" width="19.28515625" style="29" customWidth="1"/>
    <col min="2807" max="2826" width="6.7109375" style="29" customWidth="1"/>
    <col min="2827" max="3061" width="11.42578125" style="29"/>
    <col min="3062" max="3062" width="19.28515625" style="29" customWidth="1"/>
    <col min="3063" max="3082" width="6.7109375" style="29" customWidth="1"/>
    <col min="3083" max="3317" width="11.42578125" style="29"/>
    <col min="3318" max="3318" width="19.28515625" style="29" customWidth="1"/>
    <col min="3319" max="3338" width="6.7109375" style="29" customWidth="1"/>
    <col min="3339" max="3573" width="11.42578125" style="29"/>
    <col min="3574" max="3574" width="19.28515625" style="29" customWidth="1"/>
    <col min="3575" max="3594" width="6.7109375" style="29" customWidth="1"/>
    <col min="3595" max="3829" width="11.42578125" style="29"/>
    <col min="3830" max="3830" width="19.28515625" style="29" customWidth="1"/>
    <col min="3831" max="3850" width="6.7109375" style="29" customWidth="1"/>
    <col min="3851" max="4085" width="11.42578125" style="29"/>
    <col min="4086" max="4086" width="19.28515625" style="29" customWidth="1"/>
    <col min="4087" max="4106" width="6.7109375" style="29" customWidth="1"/>
    <col min="4107" max="4341" width="11.42578125" style="29"/>
    <col min="4342" max="4342" width="19.28515625" style="29" customWidth="1"/>
    <col min="4343" max="4362" width="6.7109375" style="29" customWidth="1"/>
    <col min="4363" max="4597" width="11.42578125" style="29"/>
    <col min="4598" max="4598" width="19.28515625" style="29" customWidth="1"/>
    <col min="4599" max="4618" width="6.7109375" style="29" customWidth="1"/>
    <col min="4619" max="4853" width="11.42578125" style="29"/>
    <col min="4854" max="4854" width="19.28515625" style="29" customWidth="1"/>
    <col min="4855" max="4874" width="6.7109375" style="29" customWidth="1"/>
    <col min="4875" max="5109" width="11.42578125" style="29"/>
    <col min="5110" max="5110" width="19.28515625" style="29" customWidth="1"/>
    <col min="5111" max="5130" width="6.7109375" style="29" customWidth="1"/>
    <col min="5131" max="5365" width="11.42578125" style="29"/>
    <col min="5366" max="5366" width="19.28515625" style="29" customWidth="1"/>
    <col min="5367" max="5386" width="6.7109375" style="29" customWidth="1"/>
    <col min="5387" max="5621" width="11.42578125" style="29"/>
    <col min="5622" max="5622" width="19.28515625" style="29" customWidth="1"/>
    <col min="5623" max="5642" width="6.7109375" style="29" customWidth="1"/>
    <col min="5643" max="5877" width="11.42578125" style="29"/>
    <col min="5878" max="5878" width="19.28515625" style="29" customWidth="1"/>
    <col min="5879" max="5898" width="6.7109375" style="29" customWidth="1"/>
    <col min="5899" max="6133" width="11.42578125" style="29"/>
    <col min="6134" max="6134" width="19.28515625" style="29" customWidth="1"/>
    <col min="6135" max="6154" width="6.7109375" style="29" customWidth="1"/>
    <col min="6155" max="6389" width="11.42578125" style="29"/>
    <col min="6390" max="6390" width="19.28515625" style="29" customWidth="1"/>
    <col min="6391" max="6410" width="6.7109375" style="29" customWidth="1"/>
    <col min="6411" max="6645" width="11.42578125" style="29"/>
    <col min="6646" max="6646" width="19.28515625" style="29" customWidth="1"/>
    <col min="6647" max="6666" width="6.7109375" style="29" customWidth="1"/>
    <col min="6667" max="6901" width="11.42578125" style="29"/>
    <col min="6902" max="6902" width="19.28515625" style="29" customWidth="1"/>
    <col min="6903" max="6922" width="6.7109375" style="29" customWidth="1"/>
    <col min="6923" max="7157" width="11.42578125" style="29"/>
    <col min="7158" max="7158" width="19.28515625" style="29" customWidth="1"/>
    <col min="7159" max="7178" width="6.7109375" style="29" customWidth="1"/>
    <col min="7179" max="7413" width="11.42578125" style="29"/>
    <col min="7414" max="7414" width="19.28515625" style="29" customWidth="1"/>
    <col min="7415" max="7434" width="6.7109375" style="29" customWidth="1"/>
    <col min="7435" max="7669" width="11.42578125" style="29"/>
    <col min="7670" max="7670" width="19.28515625" style="29" customWidth="1"/>
    <col min="7671" max="7690" width="6.7109375" style="29" customWidth="1"/>
    <col min="7691" max="7925" width="11.42578125" style="29"/>
    <col min="7926" max="7926" width="19.28515625" style="29" customWidth="1"/>
    <col min="7927" max="7946" width="6.7109375" style="29" customWidth="1"/>
    <col min="7947" max="8181" width="11.42578125" style="29"/>
    <col min="8182" max="8182" width="19.28515625" style="29" customWidth="1"/>
    <col min="8183" max="8202" width="6.7109375" style="29" customWidth="1"/>
    <col min="8203" max="8437" width="11.42578125" style="29"/>
    <col min="8438" max="8438" width="19.28515625" style="29" customWidth="1"/>
    <col min="8439" max="8458" width="6.7109375" style="29" customWidth="1"/>
    <col min="8459" max="8693" width="11.42578125" style="29"/>
    <col min="8694" max="8694" width="19.28515625" style="29" customWidth="1"/>
    <col min="8695" max="8714" width="6.7109375" style="29" customWidth="1"/>
    <col min="8715" max="8949" width="11.42578125" style="29"/>
    <col min="8950" max="8950" width="19.28515625" style="29" customWidth="1"/>
    <col min="8951" max="8970" width="6.7109375" style="29" customWidth="1"/>
    <col min="8971" max="9205" width="11.42578125" style="29"/>
    <col min="9206" max="9206" width="19.28515625" style="29" customWidth="1"/>
    <col min="9207" max="9226" width="6.7109375" style="29" customWidth="1"/>
    <col min="9227" max="9461" width="11.42578125" style="29"/>
    <col min="9462" max="9462" width="19.28515625" style="29" customWidth="1"/>
    <col min="9463" max="9482" width="6.7109375" style="29" customWidth="1"/>
    <col min="9483" max="9717" width="11.42578125" style="29"/>
    <col min="9718" max="9718" width="19.28515625" style="29" customWidth="1"/>
    <col min="9719" max="9738" width="6.7109375" style="29" customWidth="1"/>
    <col min="9739" max="9973" width="11.42578125" style="29"/>
    <col min="9974" max="9974" width="19.28515625" style="29" customWidth="1"/>
    <col min="9975" max="9994" width="6.7109375" style="29" customWidth="1"/>
    <col min="9995" max="10229" width="11.42578125" style="29"/>
    <col min="10230" max="10230" width="19.28515625" style="29" customWidth="1"/>
    <col min="10231" max="10250" width="6.7109375" style="29" customWidth="1"/>
    <col min="10251" max="10485" width="11.42578125" style="29"/>
    <col min="10486" max="10486" width="19.28515625" style="29" customWidth="1"/>
    <col min="10487" max="10506" width="6.7109375" style="29" customWidth="1"/>
    <col min="10507" max="10741" width="11.42578125" style="29"/>
    <col min="10742" max="10742" width="19.28515625" style="29" customWidth="1"/>
    <col min="10743" max="10762" width="6.7109375" style="29" customWidth="1"/>
    <col min="10763" max="10997" width="11.42578125" style="29"/>
    <col min="10998" max="10998" width="19.28515625" style="29" customWidth="1"/>
    <col min="10999" max="11018" width="6.7109375" style="29" customWidth="1"/>
    <col min="11019" max="11253" width="11.42578125" style="29"/>
    <col min="11254" max="11254" width="19.28515625" style="29" customWidth="1"/>
    <col min="11255" max="11274" width="6.7109375" style="29" customWidth="1"/>
    <col min="11275" max="11509" width="11.42578125" style="29"/>
    <col min="11510" max="11510" width="19.28515625" style="29" customWidth="1"/>
    <col min="11511" max="11530" width="6.7109375" style="29" customWidth="1"/>
    <col min="11531" max="11765" width="11.42578125" style="29"/>
    <col min="11766" max="11766" width="19.28515625" style="29" customWidth="1"/>
    <col min="11767" max="11786" width="6.7109375" style="29" customWidth="1"/>
    <col min="11787" max="12021" width="11.42578125" style="29"/>
    <col min="12022" max="12022" width="19.28515625" style="29" customWidth="1"/>
    <col min="12023" max="12042" width="6.7109375" style="29" customWidth="1"/>
    <col min="12043" max="12277" width="11.42578125" style="29"/>
    <col min="12278" max="12278" width="19.28515625" style="29" customWidth="1"/>
    <col min="12279" max="12298" width="6.7109375" style="29" customWidth="1"/>
    <col min="12299" max="12533" width="11.42578125" style="29"/>
    <col min="12534" max="12534" width="19.28515625" style="29" customWidth="1"/>
    <col min="12535" max="12554" width="6.7109375" style="29" customWidth="1"/>
    <col min="12555" max="12789" width="11.42578125" style="29"/>
    <col min="12790" max="12790" width="19.28515625" style="29" customWidth="1"/>
    <col min="12791" max="12810" width="6.7109375" style="29" customWidth="1"/>
    <col min="12811" max="13045" width="11.42578125" style="29"/>
    <col min="13046" max="13046" width="19.28515625" style="29" customWidth="1"/>
    <col min="13047" max="13066" width="6.7109375" style="29" customWidth="1"/>
    <col min="13067" max="13301" width="11.42578125" style="29"/>
    <col min="13302" max="13302" width="19.28515625" style="29" customWidth="1"/>
    <col min="13303" max="13322" width="6.7109375" style="29" customWidth="1"/>
    <col min="13323" max="13557" width="11.42578125" style="29"/>
    <col min="13558" max="13558" width="19.28515625" style="29" customWidth="1"/>
    <col min="13559" max="13578" width="6.7109375" style="29" customWidth="1"/>
    <col min="13579" max="13813" width="11.42578125" style="29"/>
    <col min="13814" max="13814" width="19.28515625" style="29" customWidth="1"/>
    <col min="13815" max="13834" width="6.7109375" style="29" customWidth="1"/>
    <col min="13835" max="14069" width="11.42578125" style="29"/>
    <col min="14070" max="14070" width="19.28515625" style="29" customWidth="1"/>
    <col min="14071" max="14090" width="6.7109375" style="29" customWidth="1"/>
    <col min="14091" max="14325" width="11.42578125" style="29"/>
    <col min="14326" max="14326" width="19.28515625" style="29" customWidth="1"/>
    <col min="14327" max="14346" width="6.7109375" style="29" customWidth="1"/>
    <col min="14347" max="14581" width="11.42578125" style="29"/>
    <col min="14582" max="14582" width="19.28515625" style="29" customWidth="1"/>
    <col min="14583" max="14602" width="6.7109375" style="29" customWidth="1"/>
    <col min="14603" max="14837" width="11.42578125" style="29"/>
    <col min="14838" max="14838" width="19.28515625" style="29" customWidth="1"/>
    <col min="14839" max="14858" width="6.7109375" style="29" customWidth="1"/>
    <col min="14859" max="15093" width="11.42578125" style="29"/>
    <col min="15094" max="15094" width="19.28515625" style="29" customWidth="1"/>
    <col min="15095" max="15114" width="6.7109375" style="29" customWidth="1"/>
    <col min="15115" max="15349" width="11.42578125" style="29"/>
    <col min="15350" max="15350" width="19.28515625" style="29" customWidth="1"/>
    <col min="15351" max="15370" width="6.7109375" style="29" customWidth="1"/>
    <col min="15371" max="15605" width="11.42578125" style="29"/>
    <col min="15606" max="15606" width="19.28515625" style="29" customWidth="1"/>
    <col min="15607" max="15626" width="6.7109375" style="29" customWidth="1"/>
    <col min="15627" max="15861" width="11.42578125" style="29"/>
    <col min="15862" max="15862" width="19.28515625" style="29" customWidth="1"/>
    <col min="15863" max="15882" width="6.7109375" style="29" customWidth="1"/>
    <col min="15883" max="16117" width="11.42578125" style="29"/>
    <col min="16118" max="16118" width="19.28515625" style="29" customWidth="1"/>
    <col min="16119" max="16138" width="6.7109375" style="29" customWidth="1"/>
    <col min="16139" max="16384" width="11.42578125" style="29"/>
  </cols>
  <sheetData>
    <row r="1" spans="1:16" ht="15" customHeight="1" x14ac:dyDescent="0.25">
      <c r="A1" s="278" t="s">
        <v>523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53"/>
      <c r="O1" s="53"/>
    </row>
    <row r="2" spans="1:16" ht="15" customHeight="1" x14ac:dyDescent="0.25">
      <c r="A2" s="278" t="s">
        <v>2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47" t="s">
        <v>262</v>
      </c>
      <c r="O2" s="247"/>
    </row>
    <row r="3" spans="1:16" ht="15" customHeight="1" x14ac:dyDescent="0.25">
      <c r="A3" s="278" t="s">
        <v>260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47"/>
      <c r="O3" s="247"/>
    </row>
    <row r="4" spans="1:16" ht="17.25" customHeight="1" x14ac:dyDescent="0.25">
      <c r="A4" s="278" t="s">
        <v>183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53"/>
      <c r="O4" s="53"/>
    </row>
    <row r="5" spans="1:16" ht="21.75" customHeight="1" x14ac:dyDescent="0.25">
      <c r="A5" s="278" t="s">
        <v>561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53"/>
      <c r="O5" s="53"/>
    </row>
    <row r="6" spans="1:16" ht="15" customHeight="1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</row>
    <row r="7" spans="1:16" s="41" customFormat="1" ht="12.75" x14ac:dyDescent="0.25">
      <c r="A7" s="151" t="s">
        <v>119</v>
      </c>
      <c r="B7" s="98">
        <v>2010</v>
      </c>
      <c r="C7" s="98">
        <v>2011</v>
      </c>
      <c r="D7" s="98">
        <v>2012</v>
      </c>
      <c r="E7" s="98">
        <v>2013</v>
      </c>
      <c r="F7" s="98">
        <v>2014</v>
      </c>
      <c r="G7" s="98">
        <v>2015</v>
      </c>
      <c r="H7" s="98">
        <v>2016</v>
      </c>
      <c r="I7" s="98">
        <v>2017</v>
      </c>
      <c r="J7" s="98">
        <v>2018</v>
      </c>
      <c r="K7" s="98">
        <v>2019</v>
      </c>
      <c r="L7" s="98">
        <v>2020</v>
      </c>
      <c r="M7" s="98">
        <v>2021</v>
      </c>
    </row>
    <row r="8" spans="1:16" ht="15" customHeight="1" x14ac:dyDescent="0.25">
      <c r="A8" s="42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6" ht="15" customHeight="1" x14ac:dyDescent="0.25">
      <c r="A9" s="33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6" s="41" customFormat="1" ht="15" customHeight="1" x14ac:dyDescent="0.25">
      <c r="A10" s="31" t="s">
        <v>8</v>
      </c>
      <c r="B10" s="147">
        <f t="shared" ref="B10:C10" si="0">SUM(B12:B14)</f>
        <v>5257</v>
      </c>
      <c r="C10" s="147">
        <f t="shared" si="0"/>
        <v>5712</v>
      </c>
      <c r="D10" s="147">
        <f t="shared" ref="D10:I10" si="1">SUM(D12:D14)</f>
        <v>5388</v>
      </c>
      <c r="E10" s="147">
        <f t="shared" si="1"/>
        <v>6091</v>
      </c>
      <c r="F10" s="147">
        <f t="shared" si="1"/>
        <v>7091</v>
      </c>
      <c r="G10" s="147">
        <f t="shared" si="1"/>
        <v>8507</v>
      </c>
      <c r="H10" s="147">
        <f t="shared" si="1"/>
        <v>9699</v>
      </c>
      <c r="I10" s="147">
        <f t="shared" si="1"/>
        <v>10854</v>
      </c>
      <c r="J10" s="147">
        <f>SUM(J12:J14)</f>
        <v>13506</v>
      </c>
      <c r="K10" s="147">
        <f>SUM(K12:K14)</f>
        <v>14562</v>
      </c>
      <c r="L10" s="147">
        <f t="shared" ref="L10:M10" si="2">SUM(L12:L14)</f>
        <v>16514</v>
      </c>
      <c r="M10" s="147">
        <f t="shared" si="2"/>
        <v>17867</v>
      </c>
      <c r="N10" s="94"/>
      <c r="O10" s="94"/>
      <c r="P10" s="94"/>
    </row>
    <row r="11" spans="1:16" ht="15" customHeight="1" x14ac:dyDescent="0.25">
      <c r="A11" s="33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2" spans="1:16" ht="15" customHeight="1" x14ac:dyDescent="0.25">
      <c r="A12" s="152" t="s">
        <v>490</v>
      </c>
      <c r="B12" s="146">
        <v>3801</v>
      </c>
      <c r="C12" s="146">
        <v>4168</v>
      </c>
      <c r="D12" s="146">
        <v>3694</v>
      </c>
      <c r="E12" s="146">
        <v>4474</v>
      </c>
      <c r="F12" s="146">
        <v>5195</v>
      </c>
      <c r="G12" s="146">
        <v>6220</v>
      </c>
      <c r="H12" s="146">
        <v>6946</v>
      </c>
      <c r="I12" s="146">
        <v>7922</v>
      </c>
      <c r="J12" s="146">
        <v>9825</v>
      </c>
      <c r="K12" s="146">
        <v>10502</v>
      </c>
      <c r="L12" s="146">
        <v>11726</v>
      </c>
      <c r="M12" s="146">
        <v>12970</v>
      </c>
    </row>
    <row r="13" spans="1:16" ht="15" customHeight="1" x14ac:dyDescent="0.25">
      <c r="A13" s="152" t="s">
        <v>120</v>
      </c>
      <c r="B13" s="146">
        <v>981</v>
      </c>
      <c r="C13" s="146">
        <v>1125</v>
      </c>
      <c r="D13" s="146">
        <v>1066</v>
      </c>
      <c r="E13" s="146">
        <v>1125</v>
      </c>
      <c r="F13" s="146">
        <v>1424</v>
      </c>
      <c r="G13" s="146">
        <v>1766</v>
      </c>
      <c r="H13" s="146">
        <v>2238</v>
      </c>
      <c r="I13" s="146">
        <v>2398</v>
      </c>
      <c r="J13" s="146">
        <v>2912</v>
      </c>
      <c r="K13" s="146">
        <v>3167</v>
      </c>
      <c r="L13" s="146">
        <v>3816</v>
      </c>
      <c r="M13" s="146">
        <v>3704</v>
      </c>
    </row>
    <row r="14" spans="1:16" ht="15" customHeight="1" x14ac:dyDescent="0.25">
      <c r="A14" s="152" t="s">
        <v>121</v>
      </c>
      <c r="B14" s="71">
        <v>475</v>
      </c>
      <c r="C14" s="71">
        <v>419</v>
      </c>
      <c r="D14" s="71">
        <v>628</v>
      </c>
      <c r="E14" s="71">
        <v>492</v>
      </c>
      <c r="F14" s="71">
        <v>472</v>
      </c>
      <c r="G14" s="71">
        <v>521</v>
      </c>
      <c r="H14" s="71">
        <v>515</v>
      </c>
      <c r="I14" s="71">
        <v>534</v>
      </c>
      <c r="J14" s="71">
        <v>769</v>
      </c>
      <c r="K14" s="71">
        <v>893</v>
      </c>
      <c r="L14" s="71">
        <v>972</v>
      </c>
      <c r="M14" s="71">
        <v>1193</v>
      </c>
    </row>
    <row r="15" spans="1:16" ht="15" customHeight="1" x14ac:dyDescent="0.25">
      <c r="A15" s="33"/>
      <c r="B15" s="30" t="s">
        <v>122</v>
      </c>
      <c r="C15" s="30" t="s">
        <v>122</v>
      </c>
      <c r="D15" s="30" t="s">
        <v>122</v>
      </c>
      <c r="E15" s="30" t="s">
        <v>122</v>
      </c>
      <c r="F15" s="30" t="s">
        <v>122</v>
      </c>
      <c r="G15" s="30" t="s">
        <v>122</v>
      </c>
      <c r="H15" s="30"/>
      <c r="I15" s="30"/>
      <c r="J15" s="30"/>
      <c r="K15" s="30"/>
      <c r="L15" s="30"/>
      <c r="M15" s="30"/>
    </row>
    <row r="16" spans="1:16" ht="15" customHeight="1" x14ac:dyDescent="0.2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1:13" ht="15" customHeight="1" x14ac:dyDescent="0.2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1:13" ht="15" customHeight="1" x14ac:dyDescent="0.25">
      <c r="A18" s="45" t="s">
        <v>8</v>
      </c>
      <c r="B18" s="144">
        <f t="shared" ref="B18:F18" si="3">SUM(B20:B22)</f>
        <v>100</v>
      </c>
      <c r="C18" s="144">
        <f t="shared" si="3"/>
        <v>99.999999999999986</v>
      </c>
      <c r="D18" s="144">
        <f t="shared" si="3"/>
        <v>99.999999999999986</v>
      </c>
      <c r="E18" s="144">
        <f t="shared" si="3"/>
        <v>100</v>
      </c>
      <c r="F18" s="144">
        <f t="shared" si="3"/>
        <v>99.999999999999986</v>
      </c>
      <c r="G18" s="144">
        <f>SUM(G20:G22)</f>
        <v>100.00000000000001</v>
      </c>
      <c r="H18" s="144">
        <f>SUM(H20:H22)</f>
        <v>99.999999999999986</v>
      </c>
      <c r="I18" s="144">
        <f>SUM(I20:I22)</f>
        <v>99.999999999999986</v>
      </c>
      <c r="J18" s="144">
        <f>SUM(J20:J22)</f>
        <v>100</v>
      </c>
      <c r="K18" s="144">
        <f>SUM(K20:K22)</f>
        <v>99.999999999999986</v>
      </c>
      <c r="L18" s="144">
        <f t="shared" ref="L18:M18" si="4">SUM(L20:L22)</f>
        <v>100</v>
      </c>
      <c r="M18" s="144">
        <f t="shared" si="4"/>
        <v>100</v>
      </c>
    </row>
    <row r="19" spans="1:13" ht="15" customHeight="1" x14ac:dyDescent="0.25">
      <c r="A19" s="30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ht="15" customHeight="1" x14ac:dyDescent="0.25">
      <c r="A20" s="152" t="s">
        <v>490</v>
      </c>
      <c r="B20" s="101">
        <f t="shared" ref="B20:M20" si="5">+B12/B10*100</f>
        <v>72.303595206391478</v>
      </c>
      <c r="C20" s="101">
        <f t="shared" si="5"/>
        <v>72.969187675070017</v>
      </c>
      <c r="D20" s="101">
        <f t="shared" si="5"/>
        <v>68.559762435040824</v>
      </c>
      <c r="E20" s="101">
        <f t="shared" si="5"/>
        <v>73.452635035297973</v>
      </c>
      <c r="F20" s="101">
        <f t="shared" si="5"/>
        <v>73.261881257932586</v>
      </c>
      <c r="G20" s="101">
        <f t="shared" si="5"/>
        <v>73.116257199952983</v>
      </c>
      <c r="H20" s="101">
        <f t="shared" si="5"/>
        <v>71.615630477368796</v>
      </c>
      <c r="I20" s="101">
        <f t="shared" si="5"/>
        <v>72.986917265524227</v>
      </c>
      <c r="J20" s="101">
        <f t="shared" si="5"/>
        <v>72.745446468236338</v>
      </c>
      <c r="K20" s="101">
        <f t="shared" si="5"/>
        <v>72.119214393627246</v>
      </c>
      <c r="L20" s="101">
        <f t="shared" si="5"/>
        <v>71.006418796172937</v>
      </c>
      <c r="M20" s="101">
        <f t="shared" si="5"/>
        <v>72.591929255051213</v>
      </c>
    </row>
    <row r="21" spans="1:13" ht="15" customHeight="1" x14ac:dyDescent="0.25">
      <c r="A21" s="153" t="s">
        <v>120</v>
      </c>
      <c r="B21" s="114">
        <f t="shared" ref="B21:M21" si="6">+B13/B10*100</f>
        <v>18.660833174814535</v>
      </c>
      <c r="C21" s="114">
        <f t="shared" si="6"/>
        <v>19.695378151260503</v>
      </c>
      <c r="D21" s="114">
        <f t="shared" si="6"/>
        <v>19.784706755753525</v>
      </c>
      <c r="E21" s="114">
        <f t="shared" si="6"/>
        <v>18.469873583976359</v>
      </c>
      <c r="F21" s="114">
        <f t="shared" si="6"/>
        <v>20.081793823156112</v>
      </c>
      <c r="G21" s="114">
        <f t="shared" si="6"/>
        <v>20.759374632655462</v>
      </c>
      <c r="H21" s="114">
        <f t="shared" si="6"/>
        <v>23.074543767398701</v>
      </c>
      <c r="I21" s="114">
        <f t="shared" si="6"/>
        <v>22.093237516123089</v>
      </c>
      <c r="J21" s="114">
        <f t="shared" si="6"/>
        <v>21.560787798015696</v>
      </c>
      <c r="K21" s="114">
        <f t="shared" si="6"/>
        <v>21.748386210685343</v>
      </c>
      <c r="L21" s="114">
        <f t="shared" si="6"/>
        <v>23.107666222599008</v>
      </c>
      <c r="M21" s="114">
        <f t="shared" si="6"/>
        <v>20.73095651200537</v>
      </c>
    </row>
    <row r="22" spans="1:13" ht="15" customHeight="1" thickBot="1" x14ac:dyDescent="0.3">
      <c r="A22" s="154" t="s">
        <v>121</v>
      </c>
      <c r="B22" s="102">
        <f t="shared" ref="B22:M22" si="7">+B14/B10*100</f>
        <v>9.0355716187939894</v>
      </c>
      <c r="C22" s="102">
        <f t="shared" si="7"/>
        <v>7.3354341736694684</v>
      </c>
      <c r="D22" s="102">
        <f t="shared" si="7"/>
        <v>11.655530809205644</v>
      </c>
      <c r="E22" s="102">
        <f t="shared" si="7"/>
        <v>8.077491380725661</v>
      </c>
      <c r="F22" s="102">
        <f t="shared" si="7"/>
        <v>6.656324918911297</v>
      </c>
      <c r="G22" s="102">
        <f t="shared" si="7"/>
        <v>6.1243681673915598</v>
      </c>
      <c r="H22" s="102">
        <f t="shared" si="7"/>
        <v>5.3098257552324979</v>
      </c>
      <c r="I22" s="102">
        <f t="shared" si="7"/>
        <v>4.9198452183526804</v>
      </c>
      <c r="J22" s="102">
        <f t="shared" si="7"/>
        <v>5.6937657337479637</v>
      </c>
      <c r="K22" s="102">
        <f t="shared" si="7"/>
        <v>6.132399395687405</v>
      </c>
      <c r="L22" s="102">
        <f t="shared" si="7"/>
        <v>5.8859149812280496</v>
      </c>
      <c r="M22" s="102">
        <f t="shared" si="7"/>
        <v>6.6771142329434152</v>
      </c>
    </row>
    <row r="23" spans="1:13" ht="15" customHeight="1" x14ac:dyDescent="0.25">
      <c r="A23" s="248" t="s">
        <v>400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</row>
    <row r="24" spans="1:13" ht="15" customHeight="1" x14ac:dyDescent="0.25">
      <c r="A24" s="46"/>
    </row>
  </sheetData>
  <mergeCells count="7">
    <mergeCell ref="A5:M5"/>
    <mergeCell ref="A23:M23"/>
    <mergeCell ref="N2:O3"/>
    <mergeCell ref="A1:M1"/>
    <mergeCell ref="A2:M2"/>
    <mergeCell ref="A3:M3"/>
    <mergeCell ref="A4:M4"/>
  </mergeCells>
  <hyperlinks>
    <hyperlink ref="N2" r:id="rId1" location="INDICE!A1"/>
    <hyperlink ref="N2:O3" location="INDICE!A1" display="INDICE"/>
  </hyperlinks>
  <printOptions horizontalCentered="1"/>
  <pageMargins left="0.78740157480314965" right="0.78740157480314965" top="0.82677165354330717" bottom="0.98425196850393704" header="0.47244094488188981" footer="0.51181102362204722"/>
  <pageSetup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76"/>
  <sheetViews>
    <sheetView showGridLines="0" zoomScaleNormal="100" zoomScaleSheetLayoutView="100" workbookViewId="0">
      <selection activeCell="AC20" sqref="AC20"/>
    </sheetView>
  </sheetViews>
  <sheetFormatPr baseColWidth="10" defaultColWidth="11" defaultRowHeight="12.75" x14ac:dyDescent="0.25"/>
  <cols>
    <col min="1" max="1" width="37.28515625" style="175" bestFit="1" customWidth="1"/>
    <col min="2" max="8" width="6.5703125" style="38" bestFit="1" customWidth="1"/>
    <col min="9" max="13" width="7.5703125" style="38" bestFit="1" customWidth="1"/>
    <col min="14" max="14" width="12.5703125" style="30" customWidth="1"/>
    <col min="15" max="256" width="11" style="30"/>
    <col min="257" max="257" width="45.7109375" style="30" customWidth="1"/>
    <col min="258" max="266" width="7.5703125" style="30" customWidth="1"/>
    <col min="267" max="512" width="11" style="30"/>
    <col min="513" max="513" width="45.7109375" style="30" customWidth="1"/>
    <col min="514" max="522" width="7.5703125" style="30" customWidth="1"/>
    <col min="523" max="768" width="11" style="30"/>
    <col min="769" max="769" width="45.7109375" style="30" customWidth="1"/>
    <col min="770" max="778" width="7.5703125" style="30" customWidth="1"/>
    <col min="779" max="1024" width="11" style="30"/>
    <col min="1025" max="1025" width="45.7109375" style="30" customWidth="1"/>
    <col min="1026" max="1034" width="7.5703125" style="30" customWidth="1"/>
    <col min="1035" max="1280" width="11" style="30"/>
    <col min="1281" max="1281" width="45.7109375" style="30" customWidth="1"/>
    <col min="1282" max="1290" width="7.5703125" style="30" customWidth="1"/>
    <col min="1291" max="1536" width="11" style="30"/>
    <col min="1537" max="1537" width="45.7109375" style="30" customWidth="1"/>
    <col min="1538" max="1546" width="7.5703125" style="30" customWidth="1"/>
    <col min="1547" max="1792" width="11" style="30"/>
    <col min="1793" max="1793" width="45.7109375" style="30" customWidth="1"/>
    <col min="1794" max="1802" width="7.5703125" style="30" customWidth="1"/>
    <col min="1803" max="2048" width="11" style="30"/>
    <col min="2049" max="2049" width="45.7109375" style="30" customWidth="1"/>
    <col min="2050" max="2058" width="7.5703125" style="30" customWidth="1"/>
    <col min="2059" max="2304" width="11" style="30"/>
    <col min="2305" max="2305" width="45.7109375" style="30" customWidth="1"/>
    <col min="2306" max="2314" width="7.5703125" style="30" customWidth="1"/>
    <col min="2315" max="2560" width="11" style="30"/>
    <col min="2561" max="2561" width="45.7109375" style="30" customWidth="1"/>
    <col min="2562" max="2570" width="7.5703125" style="30" customWidth="1"/>
    <col min="2571" max="2816" width="11" style="30"/>
    <col min="2817" max="2817" width="45.7109375" style="30" customWidth="1"/>
    <col min="2818" max="2826" width="7.5703125" style="30" customWidth="1"/>
    <col min="2827" max="3072" width="11" style="30"/>
    <col min="3073" max="3073" width="45.7109375" style="30" customWidth="1"/>
    <col min="3074" max="3082" width="7.5703125" style="30" customWidth="1"/>
    <col min="3083" max="3328" width="11" style="30"/>
    <col min="3329" max="3329" width="45.7109375" style="30" customWidth="1"/>
    <col min="3330" max="3338" width="7.5703125" style="30" customWidth="1"/>
    <col min="3339" max="3584" width="11" style="30"/>
    <col min="3585" max="3585" width="45.7109375" style="30" customWidth="1"/>
    <col min="3586" max="3594" width="7.5703125" style="30" customWidth="1"/>
    <col min="3595" max="3840" width="11" style="30"/>
    <col min="3841" max="3841" width="45.7109375" style="30" customWidth="1"/>
    <col min="3842" max="3850" width="7.5703125" style="30" customWidth="1"/>
    <col min="3851" max="4096" width="11" style="30"/>
    <col min="4097" max="4097" width="45.7109375" style="30" customWidth="1"/>
    <col min="4098" max="4106" width="7.5703125" style="30" customWidth="1"/>
    <col min="4107" max="4352" width="11" style="30"/>
    <col min="4353" max="4353" width="45.7109375" style="30" customWidth="1"/>
    <col min="4354" max="4362" width="7.5703125" style="30" customWidth="1"/>
    <col min="4363" max="4608" width="11" style="30"/>
    <col min="4609" max="4609" width="45.7109375" style="30" customWidth="1"/>
    <col min="4610" max="4618" width="7.5703125" style="30" customWidth="1"/>
    <col min="4619" max="4864" width="11" style="30"/>
    <col min="4865" max="4865" width="45.7109375" style="30" customWidth="1"/>
    <col min="4866" max="4874" width="7.5703125" style="30" customWidth="1"/>
    <col min="4875" max="5120" width="11" style="30"/>
    <col min="5121" max="5121" width="45.7109375" style="30" customWidth="1"/>
    <col min="5122" max="5130" width="7.5703125" style="30" customWidth="1"/>
    <col min="5131" max="5376" width="11" style="30"/>
    <col min="5377" max="5377" width="45.7109375" style="30" customWidth="1"/>
    <col min="5378" max="5386" width="7.5703125" style="30" customWidth="1"/>
    <col min="5387" max="5632" width="11" style="30"/>
    <col min="5633" max="5633" width="45.7109375" style="30" customWidth="1"/>
    <col min="5634" max="5642" width="7.5703125" style="30" customWidth="1"/>
    <col min="5643" max="5888" width="11" style="30"/>
    <col min="5889" max="5889" width="45.7109375" style="30" customWidth="1"/>
    <col min="5890" max="5898" width="7.5703125" style="30" customWidth="1"/>
    <col min="5899" max="6144" width="11" style="30"/>
    <col min="6145" max="6145" width="45.7109375" style="30" customWidth="1"/>
    <col min="6146" max="6154" width="7.5703125" style="30" customWidth="1"/>
    <col min="6155" max="6400" width="11" style="30"/>
    <col min="6401" max="6401" width="45.7109375" style="30" customWidth="1"/>
    <col min="6402" max="6410" width="7.5703125" style="30" customWidth="1"/>
    <col min="6411" max="6656" width="11" style="30"/>
    <col min="6657" max="6657" width="45.7109375" style="30" customWidth="1"/>
    <col min="6658" max="6666" width="7.5703125" style="30" customWidth="1"/>
    <col min="6667" max="6912" width="11" style="30"/>
    <col min="6913" max="6913" width="45.7109375" style="30" customWidth="1"/>
    <col min="6914" max="6922" width="7.5703125" style="30" customWidth="1"/>
    <col min="6923" max="7168" width="11" style="30"/>
    <col min="7169" max="7169" width="45.7109375" style="30" customWidth="1"/>
    <col min="7170" max="7178" width="7.5703125" style="30" customWidth="1"/>
    <col min="7179" max="7424" width="11" style="30"/>
    <col min="7425" max="7425" width="45.7109375" style="30" customWidth="1"/>
    <col min="7426" max="7434" width="7.5703125" style="30" customWidth="1"/>
    <col min="7435" max="7680" width="11" style="30"/>
    <col min="7681" max="7681" width="45.7109375" style="30" customWidth="1"/>
    <col min="7682" max="7690" width="7.5703125" style="30" customWidth="1"/>
    <col min="7691" max="7936" width="11" style="30"/>
    <col min="7937" max="7937" width="45.7109375" style="30" customWidth="1"/>
    <col min="7938" max="7946" width="7.5703125" style="30" customWidth="1"/>
    <col min="7947" max="8192" width="11" style="30"/>
    <col min="8193" max="8193" width="45.7109375" style="30" customWidth="1"/>
    <col min="8194" max="8202" width="7.5703125" style="30" customWidth="1"/>
    <col min="8203" max="8448" width="11" style="30"/>
    <col min="8449" max="8449" width="45.7109375" style="30" customWidth="1"/>
    <col min="8450" max="8458" width="7.5703125" style="30" customWidth="1"/>
    <col min="8459" max="8704" width="11" style="30"/>
    <col min="8705" max="8705" width="45.7109375" style="30" customWidth="1"/>
    <col min="8706" max="8714" width="7.5703125" style="30" customWidth="1"/>
    <col min="8715" max="8960" width="11" style="30"/>
    <col min="8961" max="8961" width="45.7109375" style="30" customWidth="1"/>
    <col min="8962" max="8970" width="7.5703125" style="30" customWidth="1"/>
    <col min="8971" max="9216" width="11" style="30"/>
    <col min="9217" max="9217" width="45.7109375" style="30" customWidth="1"/>
    <col min="9218" max="9226" width="7.5703125" style="30" customWidth="1"/>
    <col min="9227" max="9472" width="11" style="30"/>
    <col min="9473" max="9473" width="45.7109375" style="30" customWidth="1"/>
    <col min="9474" max="9482" width="7.5703125" style="30" customWidth="1"/>
    <col min="9483" max="9728" width="11" style="30"/>
    <col min="9729" max="9729" width="45.7109375" style="30" customWidth="1"/>
    <col min="9730" max="9738" width="7.5703125" style="30" customWidth="1"/>
    <col min="9739" max="9984" width="11" style="30"/>
    <col min="9985" max="9985" width="45.7109375" style="30" customWidth="1"/>
    <col min="9986" max="9994" width="7.5703125" style="30" customWidth="1"/>
    <col min="9995" max="10240" width="11" style="30"/>
    <col min="10241" max="10241" width="45.7109375" style="30" customWidth="1"/>
    <col min="10242" max="10250" width="7.5703125" style="30" customWidth="1"/>
    <col min="10251" max="10496" width="11" style="30"/>
    <col min="10497" max="10497" width="45.7109375" style="30" customWidth="1"/>
    <col min="10498" max="10506" width="7.5703125" style="30" customWidth="1"/>
    <col min="10507" max="10752" width="11" style="30"/>
    <col min="10753" max="10753" width="45.7109375" style="30" customWidth="1"/>
    <col min="10754" max="10762" width="7.5703125" style="30" customWidth="1"/>
    <col min="10763" max="11008" width="11" style="30"/>
    <col min="11009" max="11009" width="45.7109375" style="30" customWidth="1"/>
    <col min="11010" max="11018" width="7.5703125" style="30" customWidth="1"/>
    <col min="11019" max="11264" width="11" style="30"/>
    <col min="11265" max="11265" width="45.7109375" style="30" customWidth="1"/>
    <col min="11266" max="11274" width="7.5703125" style="30" customWidth="1"/>
    <col min="11275" max="11520" width="11" style="30"/>
    <col min="11521" max="11521" width="45.7109375" style="30" customWidth="1"/>
    <col min="11522" max="11530" width="7.5703125" style="30" customWidth="1"/>
    <col min="11531" max="11776" width="11" style="30"/>
    <col min="11777" max="11777" width="45.7109375" style="30" customWidth="1"/>
    <col min="11778" max="11786" width="7.5703125" style="30" customWidth="1"/>
    <col min="11787" max="12032" width="11" style="30"/>
    <col min="12033" max="12033" width="45.7109375" style="30" customWidth="1"/>
    <col min="12034" max="12042" width="7.5703125" style="30" customWidth="1"/>
    <col min="12043" max="12288" width="11" style="30"/>
    <col min="12289" max="12289" width="45.7109375" style="30" customWidth="1"/>
    <col min="12290" max="12298" width="7.5703125" style="30" customWidth="1"/>
    <col min="12299" max="12544" width="11" style="30"/>
    <col min="12545" max="12545" width="45.7109375" style="30" customWidth="1"/>
    <col min="12546" max="12554" width="7.5703125" style="30" customWidth="1"/>
    <col min="12555" max="12800" width="11" style="30"/>
    <col min="12801" max="12801" width="45.7109375" style="30" customWidth="1"/>
    <col min="12802" max="12810" width="7.5703125" style="30" customWidth="1"/>
    <col min="12811" max="13056" width="11" style="30"/>
    <col min="13057" max="13057" width="45.7109375" style="30" customWidth="1"/>
    <col min="13058" max="13066" width="7.5703125" style="30" customWidth="1"/>
    <col min="13067" max="13312" width="11" style="30"/>
    <col min="13313" max="13313" width="45.7109375" style="30" customWidth="1"/>
    <col min="13314" max="13322" width="7.5703125" style="30" customWidth="1"/>
    <col min="13323" max="13568" width="11" style="30"/>
    <col min="13569" max="13569" width="45.7109375" style="30" customWidth="1"/>
    <col min="13570" max="13578" width="7.5703125" style="30" customWidth="1"/>
    <col min="13579" max="13824" width="11" style="30"/>
    <col min="13825" max="13825" width="45.7109375" style="30" customWidth="1"/>
    <col min="13826" max="13834" width="7.5703125" style="30" customWidth="1"/>
    <col min="13835" max="14080" width="11" style="30"/>
    <col min="14081" max="14081" width="45.7109375" style="30" customWidth="1"/>
    <col min="14082" max="14090" width="7.5703125" style="30" customWidth="1"/>
    <col min="14091" max="14336" width="11" style="30"/>
    <col min="14337" max="14337" width="45.7109375" style="30" customWidth="1"/>
    <col min="14338" max="14346" width="7.5703125" style="30" customWidth="1"/>
    <col min="14347" max="14592" width="11" style="30"/>
    <col min="14593" max="14593" width="45.7109375" style="30" customWidth="1"/>
    <col min="14594" max="14602" width="7.5703125" style="30" customWidth="1"/>
    <col min="14603" max="14848" width="11" style="30"/>
    <col min="14849" max="14849" width="45.7109375" style="30" customWidth="1"/>
    <col min="14850" max="14858" width="7.5703125" style="30" customWidth="1"/>
    <col min="14859" max="15104" width="11" style="30"/>
    <col min="15105" max="15105" width="45.7109375" style="30" customWidth="1"/>
    <col min="15106" max="15114" width="7.5703125" style="30" customWidth="1"/>
    <col min="15115" max="15360" width="11" style="30"/>
    <col min="15361" max="15361" width="45.7109375" style="30" customWidth="1"/>
    <col min="15362" max="15370" width="7.5703125" style="30" customWidth="1"/>
    <col min="15371" max="15616" width="11" style="30"/>
    <col min="15617" max="15617" width="45.7109375" style="30" customWidth="1"/>
    <col min="15618" max="15626" width="7.5703125" style="30" customWidth="1"/>
    <col min="15627" max="15872" width="11" style="30"/>
    <col min="15873" max="15873" width="45.7109375" style="30" customWidth="1"/>
    <col min="15874" max="15882" width="7.5703125" style="30" customWidth="1"/>
    <col min="15883" max="16128" width="11" style="30"/>
    <col min="16129" max="16129" width="45.7109375" style="30" customWidth="1"/>
    <col min="16130" max="16138" width="7.5703125" style="30" customWidth="1"/>
    <col min="16139" max="16384" width="11" style="30"/>
  </cols>
  <sheetData>
    <row r="1" spans="1:15" s="29" customFormat="1" ht="14.25" customHeight="1" x14ac:dyDescent="0.25">
      <c r="A1" s="278" t="s">
        <v>543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53"/>
      <c r="O1" s="53"/>
    </row>
    <row r="2" spans="1:15" s="29" customFormat="1" ht="14.25" customHeight="1" x14ac:dyDescent="0.25">
      <c r="A2" s="278" t="s">
        <v>123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47" t="s">
        <v>262</v>
      </c>
      <c r="O2" s="247"/>
    </row>
    <row r="3" spans="1:15" s="29" customFormat="1" ht="15" customHeight="1" x14ac:dyDescent="0.25">
      <c r="A3" s="278" t="s">
        <v>183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47"/>
      <c r="O3" s="247"/>
    </row>
    <row r="4" spans="1:15" s="29" customFormat="1" ht="17.25" customHeight="1" x14ac:dyDescent="0.25">
      <c r="A4" s="278" t="s">
        <v>561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53"/>
      <c r="O4" s="53"/>
    </row>
    <row r="5" spans="1:15" s="29" customFormat="1" ht="21.75" customHeight="1" x14ac:dyDescent="0.25">
      <c r="A5" s="171"/>
      <c r="B5" s="166"/>
      <c r="C5" s="166"/>
      <c r="D5" s="166"/>
      <c r="E5" s="166"/>
      <c r="F5" s="166"/>
      <c r="G5" s="166"/>
      <c r="H5" s="166"/>
      <c r="I5" s="166"/>
      <c r="J5" s="167"/>
      <c r="K5" s="168"/>
      <c r="L5" s="168"/>
      <c r="M5" s="168"/>
      <c r="N5" s="53"/>
      <c r="O5" s="53"/>
    </row>
    <row r="6" spans="1:15" ht="18.75" customHeight="1" x14ac:dyDescent="0.25">
      <c r="A6" s="103" t="s">
        <v>364</v>
      </c>
      <c r="B6" s="169">
        <v>2010</v>
      </c>
      <c r="C6" s="169">
        <v>2011</v>
      </c>
      <c r="D6" s="169">
        <v>2012</v>
      </c>
      <c r="E6" s="169">
        <v>2013</v>
      </c>
      <c r="F6" s="169">
        <v>2014</v>
      </c>
      <c r="G6" s="169">
        <v>2015</v>
      </c>
      <c r="H6" s="169">
        <v>2016</v>
      </c>
      <c r="I6" s="169">
        <v>2017</v>
      </c>
      <c r="J6" s="169">
        <v>2018</v>
      </c>
      <c r="K6" s="169">
        <v>2019</v>
      </c>
      <c r="L6" s="169">
        <v>2020</v>
      </c>
      <c r="M6" s="169">
        <v>2021</v>
      </c>
    </row>
    <row r="7" spans="1:15" x14ac:dyDescent="0.25">
      <c r="A7" s="31" t="s">
        <v>8</v>
      </c>
      <c r="B7" s="120">
        <f t="shared" ref="B7:K7" si="0">SUM(B9:B74)</f>
        <v>5257</v>
      </c>
      <c r="C7" s="120">
        <f t="shared" si="0"/>
        <v>5712</v>
      </c>
      <c r="D7" s="120">
        <f t="shared" si="0"/>
        <v>5388</v>
      </c>
      <c r="E7" s="120">
        <f t="shared" si="0"/>
        <v>6091</v>
      </c>
      <c r="F7" s="120">
        <f t="shared" si="0"/>
        <v>7091</v>
      </c>
      <c r="G7" s="120">
        <f t="shared" si="0"/>
        <v>8507</v>
      </c>
      <c r="H7" s="120">
        <f t="shared" si="0"/>
        <v>9699</v>
      </c>
      <c r="I7" s="120">
        <f t="shared" si="0"/>
        <v>10854</v>
      </c>
      <c r="J7" s="120">
        <f t="shared" si="0"/>
        <v>13506</v>
      </c>
      <c r="K7" s="120">
        <f t="shared" si="0"/>
        <v>14562</v>
      </c>
      <c r="L7" s="120">
        <f t="shared" ref="L7:M7" si="1">SUM(L9:L74)</f>
        <v>16514</v>
      </c>
      <c r="M7" s="120">
        <f t="shared" si="1"/>
        <v>17867</v>
      </c>
    </row>
    <row r="8" spans="1:15" x14ac:dyDescent="0.25">
      <c r="A8" s="172"/>
      <c r="B8" s="63"/>
      <c r="C8" s="63"/>
      <c r="D8" s="63"/>
      <c r="E8" s="63"/>
      <c r="F8" s="63"/>
      <c r="G8" s="63"/>
      <c r="H8" s="63"/>
      <c r="I8" s="63"/>
      <c r="J8" s="63"/>
      <c r="K8" s="156"/>
      <c r="L8" s="156"/>
    </row>
    <row r="9" spans="1:15" x14ac:dyDescent="0.25">
      <c r="A9" s="165" t="s">
        <v>365</v>
      </c>
      <c r="B9" s="35" t="s">
        <v>6</v>
      </c>
      <c r="C9" s="35">
        <v>19</v>
      </c>
      <c r="D9" s="35">
        <v>13</v>
      </c>
      <c r="E9" s="35">
        <v>14</v>
      </c>
      <c r="F9" s="155">
        <v>13</v>
      </c>
      <c r="G9" s="155">
        <v>24</v>
      </c>
      <c r="H9" s="155">
        <v>57</v>
      </c>
      <c r="I9" s="63">
        <v>57</v>
      </c>
      <c r="J9" s="63">
        <v>44</v>
      </c>
      <c r="K9" s="156">
        <v>69</v>
      </c>
      <c r="L9" s="156">
        <v>111</v>
      </c>
      <c r="M9" s="156">
        <v>101</v>
      </c>
      <c r="N9" s="123"/>
    </row>
    <row r="10" spans="1:15" x14ac:dyDescent="0.25">
      <c r="A10" s="165" t="s">
        <v>128</v>
      </c>
      <c r="B10" s="155">
        <v>36</v>
      </c>
      <c r="C10" s="155">
        <v>69</v>
      </c>
      <c r="D10" s="155">
        <v>71</v>
      </c>
      <c r="E10" s="35">
        <v>76</v>
      </c>
      <c r="F10" s="155">
        <v>95</v>
      </c>
      <c r="G10" s="155">
        <v>93</v>
      </c>
      <c r="H10" s="155">
        <v>160</v>
      </c>
      <c r="I10" s="63">
        <v>133</v>
      </c>
      <c r="J10" s="63">
        <v>258</v>
      </c>
      <c r="K10" s="156">
        <v>255</v>
      </c>
      <c r="L10" s="156">
        <v>279</v>
      </c>
      <c r="M10" s="156">
        <v>252</v>
      </c>
      <c r="N10" s="123"/>
    </row>
    <row r="11" spans="1:15" x14ac:dyDescent="0.25">
      <c r="A11" s="165" t="s">
        <v>151</v>
      </c>
      <c r="B11" s="35" t="s">
        <v>6</v>
      </c>
      <c r="C11" s="35" t="s">
        <v>6</v>
      </c>
      <c r="D11" s="35" t="s">
        <v>6</v>
      </c>
      <c r="E11" s="35">
        <v>32</v>
      </c>
      <c r="F11" s="155">
        <v>35</v>
      </c>
      <c r="G11" s="155">
        <v>83</v>
      </c>
      <c r="H11" s="155">
        <v>222</v>
      </c>
      <c r="I11" s="63">
        <v>309</v>
      </c>
      <c r="J11" s="63">
        <v>241</v>
      </c>
      <c r="K11" s="156">
        <v>471</v>
      </c>
      <c r="L11" s="156">
        <v>543</v>
      </c>
      <c r="M11" s="156">
        <v>566</v>
      </c>
      <c r="N11" s="123"/>
    </row>
    <row r="12" spans="1:15" x14ac:dyDescent="0.25">
      <c r="A12" s="165" t="s">
        <v>173</v>
      </c>
      <c r="B12" s="35" t="s">
        <v>6</v>
      </c>
      <c r="C12" s="35" t="s">
        <v>6</v>
      </c>
      <c r="D12" s="35" t="s">
        <v>6</v>
      </c>
      <c r="E12" s="35">
        <v>1</v>
      </c>
      <c r="F12" s="155">
        <v>25</v>
      </c>
      <c r="G12" s="155">
        <v>4</v>
      </c>
      <c r="H12" s="155">
        <v>7</v>
      </c>
      <c r="I12" s="63">
        <v>3</v>
      </c>
      <c r="J12" s="63">
        <v>13</v>
      </c>
      <c r="K12" s="156">
        <v>9</v>
      </c>
      <c r="L12" s="156">
        <v>0</v>
      </c>
      <c r="M12" s="156">
        <v>7</v>
      </c>
      <c r="N12" s="123"/>
    </row>
    <row r="13" spans="1:15" x14ac:dyDescent="0.25">
      <c r="A13" s="165" t="s">
        <v>174</v>
      </c>
      <c r="B13" s="155">
        <v>185</v>
      </c>
      <c r="C13" s="155">
        <v>124</v>
      </c>
      <c r="D13" s="155">
        <v>216</v>
      </c>
      <c r="E13" s="35">
        <v>229</v>
      </c>
      <c r="F13" s="155">
        <v>128</v>
      </c>
      <c r="G13" s="155">
        <v>160</v>
      </c>
      <c r="H13" s="155">
        <v>185</v>
      </c>
      <c r="I13" s="63">
        <v>157</v>
      </c>
      <c r="J13" s="63">
        <v>201</v>
      </c>
      <c r="K13" s="156">
        <v>281</v>
      </c>
      <c r="L13" s="156">
        <v>282</v>
      </c>
      <c r="M13" s="156">
        <v>286</v>
      </c>
      <c r="N13" s="123"/>
    </row>
    <row r="14" spans="1:15" x14ac:dyDescent="0.25">
      <c r="A14" s="165" t="s">
        <v>366</v>
      </c>
      <c r="B14" s="155">
        <v>26</v>
      </c>
      <c r="C14" s="155">
        <v>1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6">
        <v>0</v>
      </c>
      <c r="L14" s="156">
        <v>0</v>
      </c>
      <c r="M14" s="36">
        <v>0</v>
      </c>
      <c r="N14" s="123"/>
    </row>
    <row r="15" spans="1:15" ht="25.5" x14ac:dyDescent="0.25">
      <c r="A15" s="165" t="s">
        <v>175</v>
      </c>
      <c r="B15" s="155">
        <v>89</v>
      </c>
      <c r="C15" s="155">
        <v>90</v>
      </c>
      <c r="D15" s="155">
        <v>98</v>
      </c>
      <c r="E15" s="35">
        <v>52</v>
      </c>
      <c r="F15" s="155">
        <v>94</v>
      </c>
      <c r="G15" s="155">
        <v>102</v>
      </c>
      <c r="H15" s="155">
        <v>43</v>
      </c>
      <c r="I15" s="63">
        <v>96</v>
      </c>
      <c r="J15" s="63">
        <v>111</v>
      </c>
      <c r="K15" s="156">
        <v>144</v>
      </c>
      <c r="L15" s="156">
        <v>95</v>
      </c>
      <c r="M15" s="156">
        <v>155</v>
      </c>
      <c r="N15" s="123"/>
    </row>
    <row r="16" spans="1:15" ht="25.5" x14ac:dyDescent="0.25">
      <c r="A16" s="165" t="s">
        <v>176</v>
      </c>
      <c r="B16" s="113">
        <v>58</v>
      </c>
      <c r="C16" s="113">
        <v>80</v>
      </c>
      <c r="D16" s="113">
        <v>90</v>
      </c>
      <c r="E16" s="36">
        <v>34</v>
      </c>
      <c r="F16" s="113">
        <v>80</v>
      </c>
      <c r="G16" s="113">
        <v>65</v>
      </c>
      <c r="H16" s="113">
        <v>146</v>
      </c>
      <c r="I16" s="156">
        <v>82</v>
      </c>
      <c r="J16" s="156">
        <v>110</v>
      </c>
      <c r="K16" s="156">
        <v>92</v>
      </c>
      <c r="L16" s="156">
        <v>165</v>
      </c>
      <c r="M16" s="156">
        <v>234</v>
      </c>
      <c r="N16" s="123"/>
    </row>
    <row r="17" spans="1:14" x14ac:dyDescent="0.25">
      <c r="A17" s="165" t="s">
        <v>177</v>
      </c>
      <c r="B17" s="113">
        <v>41</v>
      </c>
      <c r="C17" s="113">
        <v>38</v>
      </c>
      <c r="D17" s="113">
        <v>45</v>
      </c>
      <c r="E17" s="36">
        <v>10</v>
      </c>
      <c r="F17" s="113">
        <v>16</v>
      </c>
      <c r="G17" s="113">
        <v>16</v>
      </c>
      <c r="H17" s="113">
        <v>22</v>
      </c>
      <c r="I17" s="156">
        <v>31</v>
      </c>
      <c r="J17" s="156">
        <v>90</v>
      </c>
      <c r="K17" s="156">
        <v>102</v>
      </c>
      <c r="L17" s="156">
        <v>97</v>
      </c>
      <c r="M17" s="156">
        <v>85</v>
      </c>
      <c r="N17" s="123"/>
    </row>
    <row r="18" spans="1:14" x14ac:dyDescent="0.25">
      <c r="A18" s="165" t="s">
        <v>178</v>
      </c>
      <c r="B18" s="113">
        <v>73</v>
      </c>
      <c r="C18" s="113">
        <v>81</v>
      </c>
      <c r="D18" s="113">
        <v>169</v>
      </c>
      <c r="E18" s="36">
        <v>155</v>
      </c>
      <c r="F18" s="113">
        <v>123</v>
      </c>
      <c r="G18" s="113">
        <v>170</v>
      </c>
      <c r="H18" s="113">
        <v>99</v>
      </c>
      <c r="I18" s="156">
        <v>155</v>
      </c>
      <c r="J18" s="156">
        <v>232</v>
      </c>
      <c r="K18" s="156">
        <v>245</v>
      </c>
      <c r="L18" s="156">
        <v>301</v>
      </c>
      <c r="M18" s="156">
        <v>398</v>
      </c>
      <c r="N18" s="123"/>
    </row>
    <row r="19" spans="1:14" x14ac:dyDescent="0.25">
      <c r="A19" s="165" t="s">
        <v>152</v>
      </c>
      <c r="B19" s="113">
        <v>48</v>
      </c>
      <c r="C19" s="113">
        <v>115</v>
      </c>
      <c r="D19" s="113">
        <v>117</v>
      </c>
      <c r="E19" s="36">
        <v>130</v>
      </c>
      <c r="F19" s="113">
        <v>102</v>
      </c>
      <c r="G19" s="113">
        <v>129</v>
      </c>
      <c r="H19" s="113">
        <v>135</v>
      </c>
      <c r="I19" s="156">
        <v>134</v>
      </c>
      <c r="J19" s="156">
        <v>169</v>
      </c>
      <c r="K19" s="156">
        <v>205</v>
      </c>
      <c r="L19" s="156">
        <v>207</v>
      </c>
      <c r="M19" s="156">
        <v>204</v>
      </c>
      <c r="N19" s="123"/>
    </row>
    <row r="20" spans="1:14" x14ac:dyDescent="0.25">
      <c r="A20" s="165" t="s">
        <v>153</v>
      </c>
      <c r="B20" s="113">
        <v>12</v>
      </c>
      <c r="C20" s="113">
        <v>8</v>
      </c>
      <c r="D20" s="36">
        <v>0</v>
      </c>
      <c r="E20" s="36">
        <v>0</v>
      </c>
      <c r="F20" s="113">
        <v>1</v>
      </c>
      <c r="G20" s="113">
        <v>3</v>
      </c>
      <c r="H20" s="113">
        <v>0</v>
      </c>
      <c r="I20" s="113">
        <v>0</v>
      </c>
      <c r="J20" s="113">
        <v>1</v>
      </c>
      <c r="K20" s="113">
        <v>0</v>
      </c>
      <c r="L20" s="156">
        <v>0</v>
      </c>
      <c r="M20" s="113">
        <v>0</v>
      </c>
      <c r="N20" s="123"/>
    </row>
    <row r="21" spans="1:14" x14ac:dyDescent="0.25">
      <c r="A21" s="165" t="s">
        <v>129</v>
      </c>
      <c r="B21" s="36">
        <v>0</v>
      </c>
      <c r="C21" s="36">
        <v>84</v>
      </c>
      <c r="D21" s="36">
        <v>281</v>
      </c>
      <c r="E21" s="36">
        <v>239</v>
      </c>
      <c r="F21" s="113">
        <v>199</v>
      </c>
      <c r="G21" s="113">
        <v>241</v>
      </c>
      <c r="H21" s="113">
        <v>201</v>
      </c>
      <c r="I21" s="156">
        <v>270</v>
      </c>
      <c r="J21" s="156">
        <v>235</v>
      </c>
      <c r="K21" s="156">
        <v>219</v>
      </c>
      <c r="L21" s="156">
        <v>232</v>
      </c>
      <c r="M21" s="113">
        <v>238</v>
      </c>
      <c r="N21" s="123"/>
    </row>
    <row r="22" spans="1:14" x14ac:dyDescent="0.25">
      <c r="A22" s="165" t="s">
        <v>144</v>
      </c>
      <c r="B22" s="36">
        <v>0</v>
      </c>
      <c r="C22" s="36">
        <v>0</v>
      </c>
      <c r="D22" s="36">
        <v>31</v>
      </c>
      <c r="E22" s="36">
        <v>44</v>
      </c>
      <c r="F22" s="113">
        <v>68</v>
      </c>
      <c r="G22" s="113">
        <v>62</v>
      </c>
      <c r="H22" s="113">
        <v>46</v>
      </c>
      <c r="I22" s="156">
        <v>72</v>
      </c>
      <c r="J22" s="156">
        <v>120</v>
      </c>
      <c r="K22" s="156">
        <v>57</v>
      </c>
      <c r="L22" s="156">
        <v>62</v>
      </c>
      <c r="M22" s="156">
        <v>115</v>
      </c>
      <c r="N22" s="123"/>
    </row>
    <row r="23" spans="1:14" x14ac:dyDescent="0.25">
      <c r="A23" s="165" t="s">
        <v>140</v>
      </c>
      <c r="B23" s="36">
        <v>0</v>
      </c>
      <c r="C23" s="36">
        <v>0</v>
      </c>
      <c r="D23" s="113">
        <v>20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20</v>
      </c>
      <c r="K23" s="36">
        <v>0</v>
      </c>
      <c r="L23" s="156">
        <v>0</v>
      </c>
      <c r="M23" s="36">
        <v>36</v>
      </c>
      <c r="N23" s="123"/>
    </row>
    <row r="24" spans="1:14" x14ac:dyDescent="0.25">
      <c r="A24" s="165" t="s">
        <v>141</v>
      </c>
      <c r="B24" s="36">
        <v>0</v>
      </c>
      <c r="C24" s="36">
        <v>0</v>
      </c>
      <c r="D24" s="36">
        <v>0</v>
      </c>
      <c r="E24" s="36">
        <v>19</v>
      </c>
      <c r="F24" s="36">
        <v>0</v>
      </c>
      <c r="G24" s="36">
        <v>0</v>
      </c>
      <c r="H24" s="36">
        <v>25</v>
      </c>
      <c r="I24" s="156">
        <v>9</v>
      </c>
      <c r="J24" s="36">
        <v>0</v>
      </c>
      <c r="K24" s="36">
        <v>17</v>
      </c>
      <c r="L24" s="156">
        <v>26</v>
      </c>
      <c r="M24" s="36"/>
      <c r="N24" s="123"/>
    </row>
    <row r="25" spans="1:14" ht="25.5" x14ac:dyDescent="0.25">
      <c r="A25" s="165" t="s">
        <v>486</v>
      </c>
      <c r="B25" s="36" t="s">
        <v>6</v>
      </c>
      <c r="C25" s="36" t="s">
        <v>6</v>
      </c>
      <c r="D25" s="36" t="s">
        <v>6</v>
      </c>
      <c r="E25" s="36" t="s">
        <v>6</v>
      </c>
      <c r="F25" s="36" t="s">
        <v>6</v>
      </c>
      <c r="G25" s="36" t="s">
        <v>6</v>
      </c>
      <c r="H25" s="36" t="s">
        <v>6</v>
      </c>
      <c r="I25" s="156" t="s">
        <v>6</v>
      </c>
      <c r="J25" s="36" t="s">
        <v>6</v>
      </c>
      <c r="K25" s="36" t="s">
        <v>6</v>
      </c>
      <c r="L25" s="156">
        <v>0</v>
      </c>
      <c r="M25" s="36">
        <v>52</v>
      </c>
      <c r="N25" s="123"/>
    </row>
    <row r="26" spans="1:14" x14ac:dyDescent="0.25">
      <c r="A26" s="165" t="s">
        <v>154</v>
      </c>
      <c r="B26" s="113">
        <v>33</v>
      </c>
      <c r="C26" s="113">
        <v>34</v>
      </c>
      <c r="D26" s="113">
        <v>35</v>
      </c>
      <c r="E26" s="36">
        <v>38</v>
      </c>
      <c r="F26" s="113">
        <v>34</v>
      </c>
      <c r="G26" s="113">
        <v>32</v>
      </c>
      <c r="H26" s="113">
        <v>46</v>
      </c>
      <c r="I26" s="156">
        <v>47</v>
      </c>
      <c r="J26" s="156">
        <v>73</v>
      </c>
      <c r="K26" s="156">
        <v>33</v>
      </c>
      <c r="L26" s="156">
        <v>76</v>
      </c>
      <c r="M26" s="156">
        <v>57</v>
      </c>
      <c r="N26" s="123"/>
    </row>
    <row r="27" spans="1:14" x14ac:dyDescent="0.25">
      <c r="A27" s="165" t="s">
        <v>130</v>
      </c>
      <c r="B27" s="113">
        <v>423</v>
      </c>
      <c r="C27" s="113">
        <v>443</v>
      </c>
      <c r="D27" s="113">
        <v>346</v>
      </c>
      <c r="E27" s="36">
        <v>555</v>
      </c>
      <c r="F27" s="113">
        <v>695</v>
      </c>
      <c r="G27" s="113">
        <v>960</v>
      </c>
      <c r="H27" s="113">
        <v>907</v>
      </c>
      <c r="I27" s="156">
        <v>1172</v>
      </c>
      <c r="J27" s="156">
        <v>1632</v>
      </c>
      <c r="K27" s="156">
        <v>1834</v>
      </c>
      <c r="L27" s="156">
        <v>1935</v>
      </c>
      <c r="M27" s="156">
        <v>2236</v>
      </c>
      <c r="N27" s="123"/>
    </row>
    <row r="28" spans="1:14" x14ac:dyDescent="0.25">
      <c r="A28" s="165" t="s">
        <v>131</v>
      </c>
      <c r="B28" s="113">
        <v>38</v>
      </c>
      <c r="C28" s="113">
        <v>28</v>
      </c>
      <c r="D28" s="113">
        <v>46</v>
      </c>
      <c r="E28" s="36">
        <v>24</v>
      </c>
      <c r="F28" s="113">
        <v>44</v>
      </c>
      <c r="G28" s="113">
        <v>33</v>
      </c>
      <c r="H28" s="113">
        <v>120</v>
      </c>
      <c r="I28" s="156">
        <v>113</v>
      </c>
      <c r="J28" s="156">
        <v>69</v>
      </c>
      <c r="K28" s="156">
        <v>37</v>
      </c>
      <c r="L28" s="156">
        <v>113</v>
      </c>
      <c r="M28" s="156">
        <v>137</v>
      </c>
      <c r="N28" s="123"/>
    </row>
    <row r="29" spans="1:14" x14ac:dyDescent="0.25">
      <c r="A29" s="165" t="s">
        <v>132</v>
      </c>
      <c r="B29" s="113">
        <v>30</v>
      </c>
      <c r="C29" s="113">
        <v>119</v>
      </c>
      <c r="D29" s="113">
        <v>104</v>
      </c>
      <c r="E29" s="36">
        <v>68</v>
      </c>
      <c r="F29" s="113">
        <v>94</v>
      </c>
      <c r="G29" s="113">
        <v>66</v>
      </c>
      <c r="H29" s="113">
        <v>100</v>
      </c>
      <c r="I29" s="156">
        <v>79</v>
      </c>
      <c r="J29" s="156">
        <v>123</v>
      </c>
      <c r="K29" s="156">
        <v>160</v>
      </c>
      <c r="L29" s="156">
        <v>163</v>
      </c>
      <c r="M29" s="156">
        <v>222</v>
      </c>
      <c r="N29" s="123"/>
    </row>
    <row r="30" spans="1:14" x14ac:dyDescent="0.25">
      <c r="A30" s="165" t="s">
        <v>133</v>
      </c>
      <c r="B30" s="113">
        <v>608</v>
      </c>
      <c r="C30" s="113">
        <v>612</v>
      </c>
      <c r="D30" s="113">
        <v>515</v>
      </c>
      <c r="E30" s="36">
        <v>585</v>
      </c>
      <c r="F30" s="113">
        <v>445</v>
      </c>
      <c r="G30" s="113">
        <v>741</v>
      </c>
      <c r="H30" s="113">
        <v>679</v>
      </c>
      <c r="I30" s="156">
        <v>714</v>
      </c>
      <c r="J30" s="156">
        <v>715</v>
      </c>
      <c r="K30" s="156">
        <v>825</v>
      </c>
      <c r="L30" s="156">
        <v>1035</v>
      </c>
      <c r="M30" s="156">
        <v>782</v>
      </c>
      <c r="N30" s="123"/>
    </row>
    <row r="31" spans="1:14" x14ac:dyDescent="0.25">
      <c r="A31" s="165" t="s">
        <v>155</v>
      </c>
      <c r="B31" s="113">
        <v>88</v>
      </c>
      <c r="C31" s="113">
        <v>169</v>
      </c>
      <c r="D31" s="113">
        <v>162</v>
      </c>
      <c r="E31" s="36">
        <v>180</v>
      </c>
      <c r="F31" s="113">
        <v>215</v>
      </c>
      <c r="G31" s="113">
        <v>238</v>
      </c>
      <c r="H31" s="113">
        <v>224</v>
      </c>
      <c r="I31" s="156">
        <v>258</v>
      </c>
      <c r="J31" s="156">
        <v>244</v>
      </c>
      <c r="K31" s="156">
        <v>248</v>
      </c>
      <c r="L31" s="156">
        <v>324</v>
      </c>
      <c r="M31" s="156">
        <v>238</v>
      </c>
      <c r="N31" s="123"/>
    </row>
    <row r="32" spans="1:14" x14ac:dyDescent="0.25">
      <c r="A32" s="165" t="s">
        <v>156</v>
      </c>
      <c r="B32" s="113">
        <v>37</v>
      </c>
      <c r="C32" s="113">
        <v>46</v>
      </c>
      <c r="D32" s="113">
        <v>61</v>
      </c>
      <c r="E32" s="36">
        <v>34</v>
      </c>
      <c r="F32" s="113">
        <v>52</v>
      </c>
      <c r="G32" s="113">
        <v>37</v>
      </c>
      <c r="H32" s="113">
        <v>100</v>
      </c>
      <c r="I32" s="156">
        <v>64</v>
      </c>
      <c r="J32" s="156">
        <v>76</v>
      </c>
      <c r="K32" s="156">
        <v>154</v>
      </c>
      <c r="L32" s="156">
        <v>90</v>
      </c>
      <c r="M32" s="156">
        <v>81</v>
      </c>
      <c r="N32" s="123"/>
    </row>
    <row r="33" spans="1:14" x14ac:dyDescent="0.25">
      <c r="A33" s="165" t="s">
        <v>157</v>
      </c>
      <c r="B33" s="113">
        <v>64</v>
      </c>
      <c r="C33" s="113">
        <v>67</v>
      </c>
      <c r="D33" s="113">
        <v>36</v>
      </c>
      <c r="E33" s="36">
        <v>54</v>
      </c>
      <c r="F33" s="113">
        <v>73</v>
      </c>
      <c r="G33" s="113">
        <v>46</v>
      </c>
      <c r="H33" s="113">
        <v>86</v>
      </c>
      <c r="I33" s="156">
        <v>94</v>
      </c>
      <c r="J33" s="156">
        <v>107</v>
      </c>
      <c r="K33" s="156">
        <v>93</v>
      </c>
      <c r="L33" s="156">
        <v>259</v>
      </c>
      <c r="M33" s="156">
        <v>86</v>
      </c>
      <c r="N33" s="123"/>
    </row>
    <row r="34" spans="1:14" x14ac:dyDescent="0.25">
      <c r="A34" s="165" t="s">
        <v>158</v>
      </c>
      <c r="B34" s="113">
        <v>35</v>
      </c>
      <c r="C34" s="113">
        <v>47</v>
      </c>
      <c r="D34" s="113">
        <v>51</v>
      </c>
      <c r="E34" s="36">
        <v>55</v>
      </c>
      <c r="F34" s="113">
        <v>106</v>
      </c>
      <c r="G34" s="113">
        <v>178</v>
      </c>
      <c r="H34" s="113">
        <v>162</v>
      </c>
      <c r="I34" s="156">
        <v>151</v>
      </c>
      <c r="J34" s="156">
        <v>255</v>
      </c>
      <c r="K34" s="156">
        <v>197</v>
      </c>
      <c r="L34" s="156">
        <v>133</v>
      </c>
      <c r="M34" s="156">
        <v>349</v>
      </c>
      <c r="N34" s="123"/>
    </row>
    <row r="35" spans="1:14" x14ac:dyDescent="0.25">
      <c r="A35" s="165" t="s">
        <v>487</v>
      </c>
      <c r="B35" s="113" t="s">
        <v>6</v>
      </c>
      <c r="C35" s="113" t="s">
        <v>6</v>
      </c>
      <c r="D35" s="113" t="s">
        <v>6</v>
      </c>
      <c r="E35" s="36" t="s">
        <v>6</v>
      </c>
      <c r="F35" s="113" t="s">
        <v>6</v>
      </c>
      <c r="G35" s="113" t="s">
        <v>6</v>
      </c>
      <c r="H35" s="113" t="s">
        <v>6</v>
      </c>
      <c r="I35" s="156" t="s">
        <v>6</v>
      </c>
      <c r="J35" s="156" t="s">
        <v>6</v>
      </c>
      <c r="K35" s="156" t="s">
        <v>6</v>
      </c>
      <c r="L35" s="156">
        <v>0</v>
      </c>
      <c r="M35" s="156">
        <v>9</v>
      </c>
      <c r="N35" s="123"/>
    </row>
    <row r="36" spans="1:14" x14ac:dyDescent="0.25">
      <c r="A36" s="165" t="s">
        <v>159</v>
      </c>
      <c r="B36" s="36">
        <v>0</v>
      </c>
      <c r="C36" s="36">
        <v>0</v>
      </c>
      <c r="D36" s="36">
        <v>0</v>
      </c>
      <c r="E36" s="36">
        <v>27</v>
      </c>
      <c r="F36" s="113">
        <v>12</v>
      </c>
      <c r="G36" s="113">
        <v>31</v>
      </c>
      <c r="H36" s="113">
        <v>50</v>
      </c>
      <c r="I36" s="156">
        <v>32</v>
      </c>
      <c r="J36" s="156">
        <v>79</v>
      </c>
      <c r="K36" s="156">
        <v>72</v>
      </c>
      <c r="L36" s="156">
        <v>94</v>
      </c>
      <c r="M36" s="156">
        <v>95</v>
      </c>
      <c r="N36" s="123"/>
    </row>
    <row r="37" spans="1:14" ht="25.5" x14ac:dyDescent="0.25">
      <c r="A37" s="165" t="s">
        <v>367</v>
      </c>
      <c r="B37" s="113">
        <v>11</v>
      </c>
      <c r="C37" s="36">
        <v>10</v>
      </c>
      <c r="D37" s="36">
        <v>16</v>
      </c>
      <c r="E37" s="36">
        <v>8</v>
      </c>
      <c r="F37" s="113">
        <v>13</v>
      </c>
      <c r="G37" s="113">
        <v>6</v>
      </c>
      <c r="H37" s="113">
        <v>10</v>
      </c>
      <c r="I37" s="156">
        <v>11</v>
      </c>
      <c r="J37" s="156">
        <v>34</v>
      </c>
      <c r="K37" s="156">
        <v>5</v>
      </c>
      <c r="L37" s="156">
        <v>31</v>
      </c>
      <c r="M37" s="156">
        <v>0</v>
      </c>
      <c r="N37" s="123"/>
    </row>
    <row r="38" spans="1:14" x14ac:dyDescent="0.25">
      <c r="A38" s="165" t="s">
        <v>380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156">
        <v>5</v>
      </c>
      <c r="K38" s="156">
        <v>9</v>
      </c>
      <c r="L38" s="156">
        <v>78</v>
      </c>
      <c r="M38" s="156">
        <v>79</v>
      </c>
      <c r="N38" s="123"/>
    </row>
    <row r="39" spans="1:14" x14ac:dyDescent="0.25">
      <c r="A39" s="165" t="s">
        <v>134</v>
      </c>
      <c r="B39" s="36">
        <v>0</v>
      </c>
      <c r="C39" s="36">
        <v>0</v>
      </c>
      <c r="D39" s="36">
        <v>0</v>
      </c>
      <c r="E39" s="36">
        <v>503</v>
      </c>
      <c r="F39" s="113">
        <v>855</v>
      </c>
      <c r="G39" s="113">
        <v>964</v>
      </c>
      <c r="H39" s="113">
        <v>1102</v>
      </c>
      <c r="I39" s="156">
        <v>1081</v>
      </c>
      <c r="J39" s="156">
        <v>1328</v>
      </c>
      <c r="K39" s="156">
        <v>1560</v>
      </c>
      <c r="L39" s="156">
        <v>1569</v>
      </c>
      <c r="M39" s="156">
        <v>1952</v>
      </c>
      <c r="N39" s="123"/>
    </row>
    <row r="40" spans="1:14" x14ac:dyDescent="0.25">
      <c r="A40" s="165" t="s">
        <v>161</v>
      </c>
      <c r="B40" s="113">
        <v>37</v>
      </c>
      <c r="C40" s="113">
        <v>47</v>
      </c>
      <c r="D40" s="113">
        <v>51</v>
      </c>
      <c r="E40" s="36">
        <v>28</v>
      </c>
      <c r="F40" s="113">
        <v>54</v>
      </c>
      <c r="G40" s="113">
        <v>71</v>
      </c>
      <c r="H40" s="113">
        <v>131</v>
      </c>
      <c r="I40" s="156">
        <v>93</v>
      </c>
      <c r="J40" s="156">
        <v>171</v>
      </c>
      <c r="K40" s="156">
        <v>123</v>
      </c>
      <c r="L40" s="156">
        <v>151</v>
      </c>
      <c r="M40" s="156">
        <v>218</v>
      </c>
      <c r="N40" s="123"/>
    </row>
    <row r="41" spans="1:14" ht="25.5" x14ac:dyDescent="0.25">
      <c r="A41" s="165" t="s">
        <v>162</v>
      </c>
      <c r="B41" s="113">
        <v>63</v>
      </c>
      <c r="C41" s="113">
        <v>86</v>
      </c>
      <c r="D41" s="113">
        <v>68</v>
      </c>
      <c r="E41" s="36">
        <v>54</v>
      </c>
      <c r="F41" s="113">
        <v>101</v>
      </c>
      <c r="G41" s="113">
        <v>83</v>
      </c>
      <c r="H41" s="113">
        <v>93</v>
      </c>
      <c r="I41" s="113">
        <v>86</v>
      </c>
      <c r="J41" s="113">
        <v>117</v>
      </c>
      <c r="K41" s="113">
        <v>144</v>
      </c>
      <c r="L41" s="156">
        <v>94</v>
      </c>
      <c r="M41" s="113">
        <v>71</v>
      </c>
      <c r="N41" s="123"/>
    </row>
    <row r="42" spans="1:14" x14ac:dyDescent="0.25">
      <c r="A42" s="165" t="s">
        <v>163</v>
      </c>
      <c r="B42" s="113">
        <v>49</v>
      </c>
      <c r="C42" s="113">
        <v>15</v>
      </c>
      <c r="D42" s="113">
        <v>34</v>
      </c>
      <c r="E42" s="36">
        <v>48</v>
      </c>
      <c r="F42" s="113">
        <v>51</v>
      </c>
      <c r="G42" s="113">
        <v>45</v>
      </c>
      <c r="H42" s="113">
        <v>80</v>
      </c>
      <c r="I42" s="156">
        <v>83</v>
      </c>
      <c r="J42" s="156">
        <v>63</v>
      </c>
      <c r="K42" s="156">
        <v>85</v>
      </c>
      <c r="L42" s="156">
        <v>150</v>
      </c>
      <c r="M42" s="156">
        <v>108</v>
      </c>
      <c r="N42" s="123"/>
    </row>
    <row r="43" spans="1:14" x14ac:dyDescent="0.25">
      <c r="A43" s="165" t="s">
        <v>164</v>
      </c>
      <c r="B43" s="113">
        <v>106</v>
      </c>
      <c r="C43" s="113">
        <v>75</v>
      </c>
      <c r="D43" s="113">
        <v>107</v>
      </c>
      <c r="E43" s="36">
        <v>90</v>
      </c>
      <c r="F43" s="113">
        <v>153</v>
      </c>
      <c r="G43" s="113">
        <v>252</v>
      </c>
      <c r="H43" s="113">
        <v>328</v>
      </c>
      <c r="I43" s="156">
        <v>329</v>
      </c>
      <c r="J43" s="156">
        <v>466</v>
      </c>
      <c r="K43" s="156">
        <v>428</v>
      </c>
      <c r="L43" s="156">
        <v>498</v>
      </c>
      <c r="M43" s="156">
        <v>566</v>
      </c>
      <c r="N43" s="123"/>
    </row>
    <row r="44" spans="1:14" x14ac:dyDescent="0.25">
      <c r="A44" s="165" t="s">
        <v>165</v>
      </c>
      <c r="B44" s="113">
        <v>89</v>
      </c>
      <c r="C44" s="113">
        <v>140</v>
      </c>
      <c r="D44" s="113">
        <v>97</v>
      </c>
      <c r="E44" s="36">
        <v>126</v>
      </c>
      <c r="F44" s="113">
        <v>148</v>
      </c>
      <c r="G44" s="113">
        <v>181</v>
      </c>
      <c r="H44" s="113">
        <v>140</v>
      </c>
      <c r="I44" s="156">
        <v>211</v>
      </c>
      <c r="J44" s="156">
        <v>251</v>
      </c>
      <c r="K44" s="156">
        <v>275</v>
      </c>
      <c r="L44" s="156">
        <v>407</v>
      </c>
      <c r="M44" s="156">
        <v>335</v>
      </c>
      <c r="N44" s="123"/>
    </row>
    <row r="45" spans="1:14" x14ac:dyDescent="0.25">
      <c r="A45" s="165" t="s">
        <v>135</v>
      </c>
      <c r="B45" s="36">
        <v>0</v>
      </c>
      <c r="C45" s="36">
        <v>0</v>
      </c>
      <c r="D45" s="113">
        <v>46</v>
      </c>
      <c r="E45" s="36">
        <v>0</v>
      </c>
      <c r="F45" s="113">
        <v>53</v>
      </c>
      <c r="G45" s="113">
        <v>27</v>
      </c>
      <c r="H45" s="113">
        <v>38</v>
      </c>
      <c r="I45" s="156">
        <v>33</v>
      </c>
      <c r="J45" s="156">
        <v>49</v>
      </c>
      <c r="K45" s="156">
        <v>59</v>
      </c>
      <c r="L45" s="156">
        <v>60</v>
      </c>
      <c r="M45" s="156">
        <v>116</v>
      </c>
      <c r="N45" s="123"/>
    </row>
    <row r="46" spans="1:14" x14ac:dyDescent="0.25">
      <c r="A46" s="165" t="s">
        <v>368</v>
      </c>
      <c r="B46" s="113">
        <v>13</v>
      </c>
      <c r="C46" s="113">
        <v>9</v>
      </c>
      <c r="D46" s="113">
        <v>9</v>
      </c>
      <c r="E46" s="36">
        <v>6</v>
      </c>
      <c r="F46" s="113">
        <v>10</v>
      </c>
      <c r="G46" s="113">
        <v>9</v>
      </c>
      <c r="H46" s="113">
        <v>8</v>
      </c>
      <c r="I46" s="156">
        <v>5</v>
      </c>
      <c r="J46" s="156">
        <v>1</v>
      </c>
      <c r="K46" s="36" t="s">
        <v>6</v>
      </c>
      <c r="L46" s="156" t="s">
        <v>6</v>
      </c>
      <c r="M46" s="36" t="s">
        <v>6</v>
      </c>
      <c r="N46" s="123"/>
    </row>
    <row r="47" spans="1:14" x14ac:dyDescent="0.25">
      <c r="A47" s="165" t="s">
        <v>369</v>
      </c>
      <c r="B47" s="113">
        <v>83</v>
      </c>
      <c r="C47" s="113">
        <v>66</v>
      </c>
      <c r="D47" s="113">
        <v>55</v>
      </c>
      <c r="E47" s="36">
        <v>48</v>
      </c>
      <c r="F47" s="113">
        <v>26</v>
      </c>
      <c r="G47" s="36" t="s">
        <v>6</v>
      </c>
      <c r="H47" s="36" t="s">
        <v>6</v>
      </c>
      <c r="I47" s="36" t="s">
        <v>6</v>
      </c>
      <c r="J47" s="36" t="s">
        <v>6</v>
      </c>
      <c r="K47" s="36" t="s">
        <v>6</v>
      </c>
      <c r="L47" s="156" t="s">
        <v>6</v>
      </c>
      <c r="M47" s="36" t="s">
        <v>6</v>
      </c>
      <c r="N47" s="123"/>
    </row>
    <row r="48" spans="1:14" x14ac:dyDescent="0.25">
      <c r="A48" s="165" t="s">
        <v>370</v>
      </c>
      <c r="B48" s="36">
        <v>0</v>
      </c>
      <c r="C48" s="156">
        <v>2</v>
      </c>
      <c r="D48" s="36" t="s">
        <v>6</v>
      </c>
      <c r="E48" s="36" t="s">
        <v>6</v>
      </c>
      <c r="F48" s="36" t="s">
        <v>6</v>
      </c>
      <c r="G48" s="36" t="s">
        <v>6</v>
      </c>
      <c r="H48" s="36" t="s">
        <v>6</v>
      </c>
      <c r="I48" s="36" t="s">
        <v>6</v>
      </c>
      <c r="J48" s="36" t="s">
        <v>6</v>
      </c>
      <c r="K48" s="36" t="s">
        <v>6</v>
      </c>
      <c r="L48" s="156" t="s">
        <v>6</v>
      </c>
      <c r="M48" s="36" t="s">
        <v>6</v>
      </c>
      <c r="N48" s="123"/>
    </row>
    <row r="49" spans="1:14" x14ac:dyDescent="0.25">
      <c r="A49" s="173" t="s">
        <v>138</v>
      </c>
      <c r="B49" s="36">
        <v>0</v>
      </c>
      <c r="C49" s="36">
        <v>0</v>
      </c>
      <c r="D49" s="36">
        <v>0</v>
      </c>
      <c r="E49" s="36">
        <v>0</v>
      </c>
      <c r="F49" s="113">
        <v>2</v>
      </c>
      <c r="G49" s="113">
        <v>345</v>
      </c>
      <c r="H49" s="113">
        <v>642</v>
      </c>
      <c r="I49" s="156">
        <v>540</v>
      </c>
      <c r="J49" s="156">
        <v>727</v>
      </c>
      <c r="K49" s="156">
        <v>655</v>
      </c>
      <c r="L49" s="156">
        <v>755</v>
      </c>
      <c r="M49" s="156">
        <v>784</v>
      </c>
      <c r="N49" s="123"/>
    </row>
    <row r="50" spans="1:14" x14ac:dyDescent="0.25">
      <c r="A50" s="165" t="s">
        <v>136</v>
      </c>
      <c r="B50" s="113">
        <v>116</v>
      </c>
      <c r="C50" s="113">
        <v>140</v>
      </c>
      <c r="D50" s="113">
        <v>69</v>
      </c>
      <c r="E50" s="36">
        <v>173</v>
      </c>
      <c r="F50" s="113">
        <v>144</v>
      </c>
      <c r="G50" s="113">
        <v>116</v>
      </c>
      <c r="H50" s="113">
        <v>139</v>
      </c>
      <c r="I50" s="156">
        <v>188</v>
      </c>
      <c r="J50" s="156">
        <v>255</v>
      </c>
      <c r="K50" s="156">
        <v>292</v>
      </c>
      <c r="L50" s="156">
        <v>327</v>
      </c>
      <c r="M50" s="156">
        <v>522</v>
      </c>
      <c r="N50" s="123"/>
    </row>
    <row r="51" spans="1:14" x14ac:dyDescent="0.25">
      <c r="A51" s="165" t="s">
        <v>371</v>
      </c>
      <c r="B51" s="113">
        <v>51</v>
      </c>
      <c r="C51" s="113">
        <v>3</v>
      </c>
      <c r="D51" s="36" t="s">
        <v>6</v>
      </c>
      <c r="E51" s="36" t="s">
        <v>6</v>
      </c>
      <c r="F51" s="36" t="s">
        <v>6</v>
      </c>
      <c r="G51" s="36" t="s">
        <v>6</v>
      </c>
      <c r="H51" s="36" t="s">
        <v>6</v>
      </c>
      <c r="I51" s="36" t="s">
        <v>6</v>
      </c>
      <c r="J51" s="36" t="s">
        <v>6</v>
      </c>
      <c r="K51" s="36" t="s">
        <v>6</v>
      </c>
      <c r="L51" s="156" t="s">
        <v>6</v>
      </c>
      <c r="M51" s="36" t="s">
        <v>6</v>
      </c>
      <c r="N51" s="123"/>
    </row>
    <row r="52" spans="1:14" x14ac:dyDescent="0.25">
      <c r="A52" s="165" t="s">
        <v>372</v>
      </c>
      <c r="B52" s="113">
        <v>322</v>
      </c>
      <c r="C52" s="113">
        <v>346</v>
      </c>
      <c r="D52" s="113">
        <v>309</v>
      </c>
      <c r="E52" s="36" t="s">
        <v>6</v>
      </c>
      <c r="F52" s="36" t="s">
        <v>6</v>
      </c>
      <c r="G52" s="36" t="s">
        <v>6</v>
      </c>
      <c r="H52" s="36" t="s">
        <v>6</v>
      </c>
      <c r="I52" s="36" t="s">
        <v>6</v>
      </c>
      <c r="J52" s="36" t="s">
        <v>6</v>
      </c>
      <c r="K52" s="36" t="s">
        <v>6</v>
      </c>
      <c r="L52" s="156" t="s">
        <v>6</v>
      </c>
      <c r="M52" s="36" t="s">
        <v>6</v>
      </c>
      <c r="N52" s="123"/>
    </row>
    <row r="53" spans="1:14" x14ac:dyDescent="0.25">
      <c r="A53" s="165" t="s">
        <v>379</v>
      </c>
      <c r="B53" s="36">
        <v>0</v>
      </c>
      <c r="C53" s="36">
        <v>0</v>
      </c>
      <c r="D53" s="36">
        <v>0</v>
      </c>
      <c r="E53" s="36">
        <v>380</v>
      </c>
      <c r="F53" s="113">
        <v>362</v>
      </c>
      <c r="G53" s="113">
        <v>445</v>
      </c>
      <c r="H53" s="113">
        <v>471</v>
      </c>
      <c r="I53" s="156">
        <v>506</v>
      </c>
      <c r="J53" s="156">
        <v>712</v>
      </c>
      <c r="K53" s="156">
        <v>735</v>
      </c>
      <c r="L53" s="156">
        <v>927</v>
      </c>
      <c r="M53" s="156">
        <v>1553</v>
      </c>
      <c r="N53" s="123"/>
    </row>
    <row r="54" spans="1:14" x14ac:dyDescent="0.25">
      <c r="A54" s="165" t="s">
        <v>137</v>
      </c>
      <c r="B54" s="113">
        <v>141</v>
      </c>
      <c r="C54" s="113">
        <v>285</v>
      </c>
      <c r="D54" s="113">
        <v>123</v>
      </c>
      <c r="E54" s="36">
        <v>197</v>
      </c>
      <c r="F54" s="113">
        <v>273</v>
      </c>
      <c r="G54" s="113">
        <v>268</v>
      </c>
      <c r="H54" s="113">
        <v>408</v>
      </c>
      <c r="I54" s="156">
        <v>461</v>
      </c>
      <c r="J54" s="156">
        <v>643</v>
      </c>
      <c r="K54" s="156">
        <v>649</v>
      </c>
      <c r="L54" s="156">
        <v>611</v>
      </c>
      <c r="M54" s="156">
        <v>17</v>
      </c>
      <c r="N54" s="123"/>
    </row>
    <row r="55" spans="1:14" x14ac:dyDescent="0.25">
      <c r="A55" s="173" t="s">
        <v>139</v>
      </c>
      <c r="B55" s="36">
        <v>0</v>
      </c>
      <c r="C55" s="36">
        <v>0</v>
      </c>
      <c r="D55" s="36">
        <v>0</v>
      </c>
      <c r="E55" s="36">
        <v>0</v>
      </c>
      <c r="F55" s="113">
        <v>7</v>
      </c>
      <c r="G55" s="36">
        <v>0</v>
      </c>
      <c r="H55" s="36">
        <v>0</v>
      </c>
      <c r="I55" s="36">
        <v>0</v>
      </c>
      <c r="J55" s="36">
        <v>0</v>
      </c>
      <c r="K55" s="36">
        <v>12</v>
      </c>
      <c r="L55" s="156">
        <v>88</v>
      </c>
      <c r="M55" s="36">
        <v>4</v>
      </c>
      <c r="N55" s="123"/>
    </row>
    <row r="56" spans="1:14" x14ac:dyDescent="0.25">
      <c r="A56" s="173" t="s">
        <v>489</v>
      </c>
      <c r="B56" s="36" t="s">
        <v>6</v>
      </c>
      <c r="C56" s="36" t="s">
        <v>6</v>
      </c>
      <c r="D56" s="36" t="s">
        <v>6</v>
      </c>
      <c r="E56" s="36" t="s">
        <v>6</v>
      </c>
      <c r="F56" s="113" t="s">
        <v>6</v>
      </c>
      <c r="G56" s="36" t="s">
        <v>6</v>
      </c>
      <c r="H56" s="36" t="s">
        <v>6</v>
      </c>
      <c r="I56" s="36" t="s">
        <v>6</v>
      </c>
      <c r="J56" s="36" t="s">
        <v>6</v>
      </c>
      <c r="K56" s="36" t="s">
        <v>6</v>
      </c>
      <c r="L56" s="156">
        <v>16</v>
      </c>
      <c r="M56" s="36">
        <v>34</v>
      </c>
      <c r="N56" s="123"/>
    </row>
    <row r="57" spans="1:14" x14ac:dyDescent="0.25">
      <c r="A57" s="165" t="s">
        <v>166</v>
      </c>
      <c r="B57" s="113">
        <v>6</v>
      </c>
      <c r="C57" s="113">
        <v>11</v>
      </c>
      <c r="D57" s="113">
        <v>10</v>
      </c>
      <c r="E57" s="36">
        <v>20</v>
      </c>
      <c r="F57" s="113">
        <v>21</v>
      </c>
      <c r="G57" s="113">
        <v>28</v>
      </c>
      <c r="H57" s="113">
        <v>18</v>
      </c>
      <c r="I57" s="156">
        <v>22</v>
      </c>
      <c r="J57" s="156">
        <v>37</v>
      </c>
      <c r="K57" s="156">
        <v>51</v>
      </c>
      <c r="L57" s="156">
        <v>53</v>
      </c>
      <c r="M57" s="156">
        <v>58</v>
      </c>
      <c r="N57" s="123"/>
    </row>
    <row r="58" spans="1:14" x14ac:dyDescent="0.25">
      <c r="A58" s="165" t="s">
        <v>373</v>
      </c>
      <c r="B58" s="113">
        <v>43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156">
        <v>0</v>
      </c>
      <c r="M58" s="36"/>
      <c r="N58" s="123"/>
    </row>
    <row r="59" spans="1:14" x14ac:dyDescent="0.25">
      <c r="A59" s="165" t="s">
        <v>167</v>
      </c>
      <c r="B59" s="113">
        <v>30</v>
      </c>
      <c r="C59" s="113">
        <v>32</v>
      </c>
      <c r="D59" s="113">
        <v>27</v>
      </c>
      <c r="E59" s="36">
        <v>12</v>
      </c>
      <c r="F59" s="113">
        <v>27</v>
      </c>
      <c r="G59" s="113">
        <v>25</v>
      </c>
      <c r="H59" s="113">
        <v>19</v>
      </c>
      <c r="I59" s="156">
        <v>26</v>
      </c>
      <c r="J59" s="156">
        <v>31</v>
      </c>
      <c r="K59" s="156">
        <v>8</v>
      </c>
      <c r="L59" s="156">
        <v>37</v>
      </c>
      <c r="M59" s="156">
        <v>43</v>
      </c>
      <c r="N59" s="123"/>
    </row>
    <row r="60" spans="1:14" x14ac:dyDescent="0.25">
      <c r="A60" s="165" t="s">
        <v>169</v>
      </c>
      <c r="B60" s="36">
        <v>0</v>
      </c>
      <c r="C60" s="113">
        <v>8</v>
      </c>
      <c r="D60" s="113">
        <v>13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156">
        <v>0</v>
      </c>
      <c r="M60" s="36">
        <v>16</v>
      </c>
      <c r="N60" s="123"/>
    </row>
    <row r="61" spans="1:14" x14ac:dyDescent="0.25">
      <c r="A61" s="165" t="s">
        <v>374</v>
      </c>
      <c r="B61" s="113">
        <v>114</v>
      </c>
      <c r="C61" s="113">
        <v>130</v>
      </c>
      <c r="D61" s="113">
        <v>104</v>
      </c>
      <c r="E61" s="36">
        <v>96</v>
      </c>
      <c r="F61" s="113">
        <v>111</v>
      </c>
      <c r="G61" s="113">
        <v>149</v>
      </c>
      <c r="H61" s="113">
        <v>136</v>
      </c>
      <c r="I61" s="156">
        <v>185</v>
      </c>
      <c r="J61" s="156">
        <v>176</v>
      </c>
      <c r="K61" s="156">
        <v>180</v>
      </c>
      <c r="L61" s="156">
        <v>244</v>
      </c>
      <c r="M61" s="156">
        <v>209</v>
      </c>
      <c r="N61" s="123"/>
    </row>
    <row r="62" spans="1:14" x14ac:dyDescent="0.25">
      <c r="A62" s="173" t="s">
        <v>170</v>
      </c>
      <c r="B62" s="36">
        <v>0</v>
      </c>
      <c r="C62" s="36">
        <v>0</v>
      </c>
      <c r="D62" s="36">
        <v>0</v>
      </c>
      <c r="E62" s="36">
        <v>0</v>
      </c>
      <c r="F62" s="113">
        <v>48</v>
      </c>
      <c r="G62" s="113">
        <v>130</v>
      </c>
      <c r="H62" s="113">
        <v>216</v>
      </c>
      <c r="I62" s="156">
        <v>232</v>
      </c>
      <c r="J62" s="156">
        <v>275</v>
      </c>
      <c r="K62" s="156">
        <v>331</v>
      </c>
      <c r="L62" s="156">
        <v>335</v>
      </c>
      <c r="M62" s="156">
        <v>291</v>
      </c>
      <c r="N62" s="123"/>
    </row>
    <row r="63" spans="1:14" x14ac:dyDescent="0.25">
      <c r="A63" s="173" t="s">
        <v>488</v>
      </c>
      <c r="B63" s="36"/>
      <c r="C63" s="36"/>
      <c r="D63" s="36"/>
      <c r="E63" s="36"/>
      <c r="F63" s="113"/>
      <c r="G63" s="113"/>
      <c r="H63" s="113"/>
      <c r="I63" s="156"/>
      <c r="J63" s="156"/>
      <c r="K63" s="156"/>
      <c r="L63" s="156">
        <v>0</v>
      </c>
      <c r="M63" s="156">
        <v>15</v>
      </c>
      <c r="N63" s="123"/>
    </row>
    <row r="64" spans="1:14" x14ac:dyDescent="0.25">
      <c r="A64" s="165" t="s">
        <v>171</v>
      </c>
      <c r="B64" s="113">
        <v>20</v>
      </c>
      <c r="C64" s="113">
        <v>10</v>
      </c>
      <c r="D64" s="113">
        <v>13</v>
      </c>
      <c r="E64" s="36">
        <v>39</v>
      </c>
      <c r="F64" s="113">
        <v>31</v>
      </c>
      <c r="G64" s="113">
        <v>10</v>
      </c>
      <c r="H64" s="113">
        <v>34</v>
      </c>
      <c r="I64" s="156">
        <v>26</v>
      </c>
      <c r="J64" s="156">
        <v>45</v>
      </c>
      <c r="K64" s="156">
        <v>64</v>
      </c>
      <c r="L64" s="156">
        <v>74</v>
      </c>
      <c r="M64" s="156">
        <v>64</v>
      </c>
      <c r="N64" s="123"/>
    </row>
    <row r="65" spans="1:14" x14ac:dyDescent="0.25">
      <c r="A65" s="165" t="s">
        <v>179</v>
      </c>
      <c r="B65" s="113">
        <v>3</v>
      </c>
      <c r="C65" s="113">
        <v>5</v>
      </c>
      <c r="D65" s="113">
        <v>10</v>
      </c>
      <c r="E65" s="36">
        <v>11</v>
      </c>
      <c r="F65" s="113">
        <v>6</v>
      </c>
      <c r="G65" s="113">
        <v>4</v>
      </c>
      <c r="H65" s="113">
        <v>13</v>
      </c>
      <c r="I65" s="156">
        <v>10</v>
      </c>
      <c r="J65" s="156">
        <v>12</v>
      </c>
      <c r="K65" s="156">
        <v>20</v>
      </c>
      <c r="L65" s="156">
        <v>32</v>
      </c>
      <c r="M65" s="156">
        <v>28</v>
      </c>
      <c r="N65" s="123"/>
    </row>
    <row r="66" spans="1:14" x14ac:dyDescent="0.25">
      <c r="A66" s="165" t="s">
        <v>142</v>
      </c>
      <c r="B66" s="113">
        <v>48</v>
      </c>
      <c r="C66" s="113">
        <v>77</v>
      </c>
      <c r="D66" s="113">
        <v>75</v>
      </c>
      <c r="E66" s="36">
        <v>66</v>
      </c>
      <c r="F66" s="113">
        <v>125</v>
      </c>
      <c r="G66" s="113">
        <v>114</v>
      </c>
      <c r="H66" s="113">
        <v>78</v>
      </c>
      <c r="I66" s="156">
        <v>227</v>
      </c>
      <c r="J66" s="156">
        <v>180</v>
      </c>
      <c r="K66" s="156">
        <v>179</v>
      </c>
      <c r="L66" s="156">
        <v>316</v>
      </c>
      <c r="M66" s="156">
        <v>254</v>
      </c>
      <c r="N66" s="123"/>
    </row>
    <row r="67" spans="1:14" x14ac:dyDescent="0.25">
      <c r="A67" s="165" t="s">
        <v>375</v>
      </c>
      <c r="B67" s="113">
        <v>72</v>
      </c>
      <c r="C67" s="113">
        <v>14</v>
      </c>
      <c r="D67" s="36" t="s">
        <v>6</v>
      </c>
      <c r="E67" s="36" t="s">
        <v>6</v>
      </c>
      <c r="F67" s="36" t="s">
        <v>6</v>
      </c>
      <c r="G67" s="36" t="s">
        <v>6</v>
      </c>
      <c r="H67" s="36" t="s">
        <v>6</v>
      </c>
      <c r="I67" s="36" t="s">
        <v>6</v>
      </c>
      <c r="J67" s="36" t="s">
        <v>6</v>
      </c>
      <c r="K67" s="36" t="s">
        <v>6</v>
      </c>
      <c r="L67" s="156" t="s">
        <v>6</v>
      </c>
      <c r="M67" s="36" t="s">
        <v>6</v>
      </c>
      <c r="N67" s="123"/>
    </row>
    <row r="68" spans="1:14" x14ac:dyDescent="0.25">
      <c r="A68" s="165" t="s">
        <v>143</v>
      </c>
      <c r="B68" s="113">
        <v>969</v>
      </c>
      <c r="C68" s="113">
        <v>847</v>
      </c>
      <c r="D68" s="113">
        <v>748</v>
      </c>
      <c r="E68" s="36">
        <v>892</v>
      </c>
      <c r="F68" s="113">
        <v>1015</v>
      </c>
      <c r="G68" s="113">
        <v>972</v>
      </c>
      <c r="H68" s="113">
        <v>1063</v>
      </c>
      <c r="I68" s="156">
        <v>1307</v>
      </c>
      <c r="J68" s="156">
        <v>1527</v>
      </c>
      <c r="K68" s="156">
        <v>1575</v>
      </c>
      <c r="L68" s="156">
        <v>1545</v>
      </c>
      <c r="M68" s="156">
        <v>1764</v>
      </c>
      <c r="N68" s="123"/>
    </row>
    <row r="69" spans="1:14" x14ac:dyDescent="0.25">
      <c r="A69" s="165" t="s">
        <v>491</v>
      </c>
      <c r="B69" s="113">
        <v>307</v>
      </c>
      <c r="C69" s="113">
        <v>372</v>
      </c>
      <c r="D69" s="113">
        <v>334</v>
      </c>
      <c r="E69" s="36" t="s">
        <v>6</v>
      </c>
      <c r="F69" s="36" t="s">
        <v>6</v>
      </c>
      <c r="G69" s="36" t="s">
        <v>6</v>
      </c>
      <c r="H69" s="36" t="s">
        <v>6</v>
      </c>
      <c r="I69" s="36" t="s">
        <v>6</v>
      </c>
      <c r="J69" s="36" t="s">
        <v>6</v>
      </c>
      <c r="K69" s="36" t="s">
        <v>6</v>
      </c>
      <c r="L69" s="156" t="s">
        <v>6</v>
      </c>
      <c r="M69" s="36" t="s">
        <v>6</v>
      </c>
      <c r="N69" s="123"/>
    </row>
    <row r="70" spans="1:14" x14ac:dyDescent="0.25">
      <c r="A70" s="165" t="s">
        <v>145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113">
        <v>7</v>
      </c>
      <c r="H70" s="113">
        <v>0</v>
      </c>
      <c r="I70" s="36">
        <v>0</v>
      </c>
      <c r="J70" s="36">
        <v>0</v>
      </c>
      <c r="K70" s="36">
        <v>0</v>
      </c>
      <c r="L70" s="156">
        <v>0</v>
      </c>
      <c r="M70" s="36">
        <v>0</v>
      </c>
      <c r="N70" s="123"/>
    </row>
    <row r="71" spans="1:14" x14ac:dyDescent="0.25">
      <c r="A71" s="165" t="s">
        <v>146</v>
      </c>
      <c r="B71" s="113">
        <v>154</v>
      </c>
      <c r="C71" s="113">
        <v>107</v>
      </c>
      <c r="D71" s="113">
        <v>103</v>
      </c>
      <c r="E71" s="36">
        <v>120</v>
      </c>
      <c r="F71" s="113">
        <v>154</v>
      </c>
      <c r="G71" s="113">
        <v>119</v>
      </c>
      <c r="H71" s="113">
        <v>84</v>
      </c>
      <c r="I71" s="156">
        <v>139</v>
      </c>
      <c r="J71" s="156">
        <v>142</v>
      </c>
      <c r="K71" s="156">
        <v>178</v>
      </c>
      <c r="L71" s="156">
        <v>214</v>
      </c>
      <c r="M71" s="156">
        <v>267</v>
      </c>
      <c r="N71" s="123"/>
    </row>
    <row r="72" spans="1:14" x14ac:dyDescent="0.25">
      <c r="A72" s="165" t="s">
        <v>148</v>
      </c>
      <c r="B72" s="113">
        <v>151</v>
      </c>
      <c r="C72" s="113">
        <v>196</v>
      </c>
      <c r="D72" s="113">
        <v>152</v>
      </c>
      <c r="E72" s="36">
        <v>140</v>
      </c>
      <c r="F72" s="113">
        <v>166</v>
      </c>
      <c r="G72" s="113">
        <v>206</v>
      </c>
      <c r="H72" s="113">
        <v>215</v>
      </c>
      <c r="I72" s="156">
        <v>294</v>
      </c>
      <c r="J72" s="156">
        <v>407</v>
      </c>
      <c r="K72" s="156">
        <v>481</v>
      </c>
      <c r="L72" s="156">
        <v>399</v>
      </c>
      <c r="M72" s="156">
        <v>640</v>
      </c>
      <c r="N72" s="123"/>
    </row>
    <row r="73" spans="1:14" x14ac:dyDescent="0.25">
      <c r="A73" s="165" t="s">
        <v>149</v>
      </c>
      <c r="B73" s="113">
        <v>211</v>
      </c>
      <c r="C73" s="113">
        <v>229</v>
      </c>
      <c r="D73" s="113">
        <v>128</v>
      </c>
      <c r="E73" s="36">
        <v>219</v>
      </c>
      <c r="F73" s="113">
        <v>188</v>
      </c>
      <c r="G73" s="113">
        <v>214</v>
      </c>
      <c r="H73" s="113">
        <v>218</v>
      </c>
      <c r="I73" s="156">
        <v>225</v>
      </c>
      <c r="J73" s="156">
        <v>339</v>
      </c>
      <c r="K73" s="156">
        <v>397</v>
      </c>
      <c r="L73" s="156">
        <v>345</v>
      </c>
      <c r="M73" s="156">
        <v>564</v>
      </c>
      <c r="N73" s="123"/>
    </row>
    <row r="74" spans="1:14" ht="13.5" thickBot="1" x14ac:dyDescent="0.3">
      <c r="A74" s="174" t="s">
        <v>147</v>
      </c>
      <c r="B74" s="158">
        <v>124</v>
      </c>
      <c r="C74" s="158">
        <v>176</v>
      </c>
      <c r="D74" s="158">
        <v>180</v>
      </c>
      <c r="E74" s="157">
        <v>160</v>
      </c>
      <c r="F74" s="158">
        <v>198</v>
      </c>
      <c r="G74" s="158">
        <v>203</v>
      </c>
      <c r="H74" s="158">
        <v>193</v>
      </c>
      <c r="I74" s="74">
        <v>302</v>
      </c>
      <c r="J74" s="74">
        <v>295</v>
      </c>
      <c r="K74" s="74">
        <v>248</v>
      </c>
      <c r="L74" s="156">
        <v>536</v>
      </c>
      <c r="M74" s="74">
        <v>274</v>
      </c>
      <c r="N74" s="123"/>
    </row>
    <row r="75" spans="1:14" ht="15" customHeight="1" x14ac:dyDescent="0.25">
      <c r="A75" s="279" t="s">
        <v>468</v>
      </c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</row>
    <row r="76" spans="1:14" x14ac:dyDescent="0.25">
      <c r="A76" s="172"/>
      <c r="B76" s="170"/>
      <c r="C76" s="170"/>
      <c r="D76" s="170"/>
      <c r="E76" s="170"/>
      <c r="F76" s="170"/>
      <c r="G76" s="170"/>
      <c r="H76" s="170"/>
      <c r="I76" s="170"/>
    </row>
  </sheetData>
  <sortState ref="A49:O51">
    <sortCondition ref="A49"/>
  </sortState>
  <mergeCells count="6">
    <mergeCell ref="N2:O3"/>
    <mergeCell ref="A75:M75"/>
    <mergeCell ref="A1:M1"/>
    <mergeCell ref="A2:M2"/>
    <mergeCell ref="A3:M3"/>
    <mergeCell ref="A4:M4"/>
  </mergeCells>
  <hyperlinks>
    <hyperlink ref="N2" r:id="rId1" location="INDICE!A1"/>
    <hyperlink ref="N2:O3" location="INDICE!A1" display="INDICE"/>
  </hyperlinks>
  <printOptions horizontalCentered="1"/>
  <pageMargins left="0.19685039370078741" right="0.19685039370078741" top="0.39370078740157483" bottom="0.39370078740157483" header="0" footer="0"/>
  <pageSetup scale="72" orientation="portrait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showGridLines="0" zoomScaleNormal="100" workbookViewId="0">
      <selection activeCell="E2" sqref="E2:F3"/>
    </sheetView>
  </sheetViews>
  <sheetFormatPr baseColWidth="10" defaultColWidth="11" defaultRowHeight="12.75" x14ac:dyDescent="0.25"/>
  <cols>
    <col min="1" max="1" width="53.5703125" style="62" customWidth="1"/>
    <col min="2" max="4" width="11.42578125" style="27" customWidth="1"/>
    <col min="5" max="253" width="11" style="5"/>
    <col min="254" max="254" width="53.5703125" style="5" customWidth="1"/>
    <col min="255" max="257" width="11.42578125" style="5" customWidth="1"/>
    <col min="258" max="509" width="11" style="5"/>
    <col min="510" max="510" width="53.5703125" style="5" customWidth="1"/>
    <col min="511" max="513" width="11.42578125" style="5" customWidth="1"/>
    <col min="514" max="765" width="11" style="5"/>
    <col min="766" max="766" width="53.5703125" style="5" customWidth="1"/>
    <col min="767" max="769" width="11.42578125" style="5" customWidth="1"/>
    <col min="770" max="1021" width="11" style="5"/>
    <col min="1022" max="1022" width="53.5703125" style="5" customWidth="1"/>
    <col min="1023" max="1025" width="11.42578125" style="5" customWidth="1"/>
    <col min="1026" max="1277" width="11" style="5"/>
    <col min="1278" max="1278" width="53.5703125" style="5" customWidth="1"/>
    <col min="1279" max="1281" width="11.42578125" style="5" customWidth="1"/>
    <col min="1282" max="1533" width="11" style="5"/>
    <col min="1534" max="1534" width="53.5703125" style="5" customWidth="1"/>
    <col min="1535" max="1537" width="11.42578125" style="5" customWidth="1"/>
    <col min="1538" max="1789" width="11" style="5"/>
    <col min="1790" max="1790" width="53.5703125" style="5" customWidth="1"/>
    <col min="1791" max="1793" width="11.42578125" style="5" customWidth="1"/>
    <col min="1794" max="2045" width="11" style="5"/>
    <col min="2046" max="2046" width="53.5703125" style="5" customWidth="1"/>
    <col min="2047" max="2049" width="11.42578125" style="5" customWidth="1"/>
    <col min="2050" max="2301" width="11" style="5"/>
    <col min="2302" max="2302" width="53.5703125" style="5" customWidth="1"/>
    <col min="2303" max="2305" width="11.42578125" style="5" customWidth="1"/>
    <col min="2306" max="2557" width="11" style="5"/>
    <col min="2558" max="2558" width="53.5703125" style="5" customWidth="1"/>
    <col min="2559" max="2561" width="11.42578125" style="5" customWidth="1"/>
    <col min="2562" max="2813" width="11" style="5"/>
    <col min="2814" max="2814" width="53.5703125" style="5" customWidth="1"/>
    <col min="2815" max="2817" width="11.42578125" style="5" customWidth="1"/>
    <col min="2818" max="3069" width="11" style="5"/>
    <col min="3070" max="3070" width="53.5703125" style="5" customWidth="1"/>
    <col min="3071" max="3073" width="11.42578125" style="5" customWidth="1"/>
    <col min="3074" max="3325" width="11" style="5"/>
    <col min="3326" max="3326" width="53.5703125" style="5" customWidth="1"/>
    <col min="3327" max="3329" width="11.42578125" style="5" customWidth="1"/>
    <col min="3330" max="3581" width="11" style="5"/>
    <col min="3582" max="3582" width="53.5703125" style="5" customWidth="1"/>
    <col min="3583" max="3585" width="11.42578125" style="5" customWidth="1"/>
    <col min="3586" max="3837" width="11" style="5"/>
    <col min="3838" max="3838" width="53.5703125" style="5" customWidth="1"/>
    <col min="3839" max="3841" width="11.42578125" style="5" customWidth="1"/>
    <col min="3842" max="4093" width="11" style="5"/>
    <col min="4094" max="4094" width="53.5703125" style="5" customWidth="1"/>
    <col min="4095" max="4097" width="11.42578125" style="5" customWidth="1"/>
    <col min="4098" max="4349" width="11" style="5"/>
    <col min="4350" max="4350" width="53.5703125" style="5" customWidth="1"/>
    <col min="4351" max="4353" width="11.42578125" style="5" customWidth="1"/>
    <col min="4354" max="4605" width="11" style="5"/>
    <col min="4606" max="4606" width="53.5703125" style="5" customWidth="1"/>
    <col min="4607" max="4609" width="11.42578125" style="5" customWidth="1"/>
    <col min="4610" max="4861" width="11" style="5"/>
    <col min="4862" max="4862" width="53.5703125" style="5" customWidth="1"/>
    <col min="4863" max="4865" width="11.42578125" style="5" customWidth="1"/>
    <col min="4866" max="5117" width="11" style="5"/>
    <col min="5118" max="5118" width="53.5703125" style="5" customWidth="1"/>
    <col min="5119" max="5121" width="11.42578125" style="5" customWidth="1"/>
    <col min="5122" max="5373" width="11" style="5"/>
    <col min="5374" max="5374" width="53.5703125" style="5" customWidth="1"/>
    <col min="5375" max="5377" width="11.42578125" style="5" customWidth="1"/>
    <col min="5378" max="5629" width="11" style="5"/>
    <col min="5630" max="5630" width="53.5703125" style="5" customWidth="1"/>
    <col min="5631" max="5633" width="11.42578125" style="5" customWidth="1"/>
    <col min="5634" max="5885" width="11" style="5"/>
    <col min="5886" max="5886" width="53.5703125" style="5" customWidth="1"/>
    <col min="5887" max="5889" width="11.42578125" style="5" customWidth="1"/>
    <col min="5890" max="6141" width="11" style="5"/>
    <col min="6142" max="6142" width="53.5703125" style="5" customWidth="1"/>
    <col min="6143" max="6145" width="11.42578125" style="5" customWidth="1"/>
    <col min="6146" max="6397" width="11" style="5"/>
    <col min="6398" max="6398" width="53.5703125" style="5" customWidth="1"/>
    <col min="6399" max="6401" width="11.42578125" style="5" customWidth="1"/>
    <col min="6402" max="6653" width="11" style="5"/>
    <col min="6654" max="6654" width="53.5703125" style="5" customWidth="1"/>
    <col min="6655" max="6657" width="11.42578125" style="5" customWidth="1"/>
    <col min="6658" max="6909" width="11" style="5"/>
    <col min="6910" max="6910" width="53.5703125" style="5" customWidth="1"/>
    <col min="6911" max="6913" width="11.42578125" style="5" customWidth="1"/>
    <col min="6914" max="7165" width="11" style="5"/>
    <col min="7166" max="7166" width="53.5703125" style="5" customWidth="1"/>
    <col min="7167" max="7169" width="11.42578125" style="5" customWidth="1"/>
    <col min="7170" max="7421" width="11" style="5"/>
    <col min="7422" max="7422" width="53.5703125" style="5" customWidth="1"/>
    <col min="7423" max="7425" width="11.42578125" style="5" customWidth="1"/>
    <col min="7426" max="7677" width="11" style="5"/>
    <col min="7678" max="7678" width="53.5703125" style="5" customWidth="1"/>
    <col min="7679" max="7681" width="11.42578125" style="5" customWidth="1"/>
    <col min="7682" max="7933" width="11" style="5"/>
    <col min="7934" max="7934" width="53.5703125" style="5" customWidth="1"/>
    <col min="7935" max="7937" width="11.42578125" style="5" customWidth="1"/>
    <col min="7938" max="8189" width="11" style="5"/>
    <col min="8190" max="8190" width="53.5703125" style="5" customWidth="1"/>
    <col min="8191" max="8193" width="11.42578125" style="5" customWidth="1"/>
    <col min="8194" max="8445" width="11" style="5"/>
    <col min="8446" max="8446" width="53.5703125" style="5" customWidth="1"/>
    <col min="8447" max="8449" width="11.42578125" style="5" customWidth="1"/>
    <col min="8450" max="8701" width="11" style="5"/>
    <col min="8702" max="8702" width="53.5703125" style="5" customWidth="1"/>
    <col min="8703" max="8705" width="11.42578125" style="5" customWidth="1"/>
    <col min="8706" max="8957" width="11" style="5"/>
    <col min="8958" max="8958" width="53.5703125" style="5" customWidth="1"/>
    <col min="8959" max="8961" width="11.42578125" style="5" customWidth="1"/>
    <col min="8962" max="9213" width="11" style="5"/>
    <col min="9214" max="9214" width="53.5703125" style="5" customWidth="1"/>
    <col min="9215" max="9217" width="11.42578125" style="5" customWidth="1"/>
    <col min="9218" max="9469" width="11" style="5"/>
    <col min="9470" max="9470" width="53.5703125" style="5" customWidth="1"/>
    <col min="9471" max="9473" width="11.42578125" style="5" customWidth="1"/>
    <col min="9474" max="9725" width="11" style="5"/>
    <col min="9726" max="9726" width="53.5703125" style="5" customWidth="1"/>
    <col min="9727" max="9729" width="11.42578125" style="5" customWidth="1"/>
    <col min="9730" max="9981" width="11" style="5"/>
    <col min="9982" max="9982" width="53.5703125" style="5" customWidth="1"/>
    <col min="9983" max="9985" width="11.42578125" style="5" customWidth="1"/>
    <col min="9986" max="10237" width="11" style="5"/>
    <col min="10238" max="10238" width="53.5703125" style="5" customWidth="1"/>
    <col min="10239" max="10241" width="11.42578125" style="5" customWidth="1"/>
    <col min="10242" max="10493" width="11" style="5"/>
    <col min="10494" max="10494" width="53.5703125" style="5" customWidth="1"/>
    <col min="10495" max="10497" width="11.42578125" style="5" customWidth="1"/>
    <col min="10498" max="10749" width="11" style="5"/>
    <col min="10750" max="10750" width="53.5703125" style="5" customWidth="1"/>
    <col min="10751" max="10753" width="11.42578125" style="5" customWidth="1"/>
    <col min="10754" max="11005" width="11" style="5"/>
    <col min="11006" max="11006" width="53.5703125" style="5" customWidth="1"/>
    <col min="11007" max="11009" width="11.42578125" style="5" customWidth="1"/>
    <col min="11010" max="11261" width="11" style="5"/>
    <col min="11262" max="11262" width="53.5703125" style="5" customWidth="1"/>
    <col min="11263" max="11265" width="11.42578125" style="5" customWidth="1"/>
    <col min="11266" max="11517" width="11" style="5"/>
    <col min="11518" max="11518" width="53.5703125" style="5" customWidth="1"/>
    <col min="11519" max="11521" width="11.42578125" style="5" customWidth="1"/>
    <col min="11522" max="11773" width="11" style="5"/>
    <col min="11774" max="11774" width="53.5703125" style="5" customWidth="1"/>
    <col min="11775" max="11777" width="11.42578125" style="5" customWidth="1"/>
    <col min="11778" max="12029" width="11" style="5"/>
    <col min="12030" max="12030" width="53.5703125" style="5" customWidth="1"/>
    <col min="12031" max="12033" width="11.42578125" style="5" customWidth="1"/>
    <col min="12034" max="12285" width="11" style="5"/>
    <col min="12286" max="12286" width="53.5703125" style="5" customWidth="1"/>
    <col min="12287" max="12289" width="11.42578125" style="5" customWidth="1"/>
    <col min="12290" max="12541" width="11" style="5"/>
    <col min="12542" max="12542" width="53.5703125" style="5" customWidth="1"/>
    <col min="12543" max="12545" width="11.42578125" style="5" customWidth="1"/>
    <col min="12546" max="12797" width="11" style="5"/>
    <col min="12798" max="12798" width="53.5703125" style="5" customWidth="1"/>
    <col min="12799" max="12801" width="11.42578125" style="5" customWidth="1"/>
    <col min="12802" max="13053" width="11" style="5"/>
    <col min="13054" max="13054" width="53.5703125" style="5" customWidth="1"/>
    <col min="13055" max="13057" width="11.42578125" style="5" customWidth="1"/>
    <col min="13058" max="13309" width="11" style="5"/>
    <col min="13310" max="13310" width="53.5703125" style="5" customWidth="1"/>
    <col min="13311" max="13313" width="11.42578125" style="5" customWidth="1"/>
    <col min="13314" max="13565" width="11" style="5"/>
    <col min="13566" max="13566" width="53.5703125" style="5" customWidth="1"/>
    <col min="13567" max="13569" width="11.42578125" style="5" customWidth="1"/>
    <col min="13570" max="13821" width="11" style="5"/>
    <col min="13822" max="13822" width="53.5703125" style="5" customWidth="1"/>
    <col min="13823" max="13825" width="11.42578125" style="5" customWidth="1"/>
    <col min="13826" max="14077" width="11" style="5"/>
    <col min="14078" max="14078" width="53.5703125" style="5" customWidth="1"/>
    <col min="14079" max="14081" width="11.42578125" style="5" customWidth="1"/>
    <col min="14082" max="14333" width="11" style="5"/>
    <col min="14334" max="14334" width="53.5703125" style="5" customWidth="1"/>
    <col min="14335" max="14337" width="11.42578125" style="5" customWidth="1"/>
    <col min="14338" max="14589" width="11" style="5"/>
    <col min="14590" max="14590" width="53.5703125" style="5" customWidth="1"/>
    <col min="14591" max="14593" width="11.42578125" style="5" customWidth="1"/>
    <col min="14594" max="14845" width="11" style="5"/>
    <col min="14846" max="14846" width="53.5703125" style="5" customWidth="1"/>
    <col min="14847" max="14849" width="11.42578125" style="5" customWidth="1"/>
    <col min="14850" max="15101" width="11" style="5"/>
    <col min="15102" max="15102" width="53.5703125" style="5" customWidth="1"/>
    <col min="15103" max="15105" width="11.42578125" style="5" customWidth="1"/>
    <col min="15106" max="15357" width="11" style="5"/>
    <col min="15358" max="15358" width="53.5703125" style="5" customWidth="1"/>
    <col min="15359" max="15361" width="11.42578125" style="5" customWidth="1"/>
    <col min="15362" max="15613" width="11" style="5"/>
    <col min="15614" max="15614" width="53.5703125" style="5" customWidth="1"/>
    <col min="15615" max="15617" width="11.42578125" style="5" customWidth="1"/>
    <col min="15618" max="15869" width="11" style="5"/>
    <col min="15870" max="15870" width="53.5703125" style="5" customWidth="1"/>
    <col min="15871" max="15873" width="11.42578125" style="5" customWidth="1"/>
    <col min="15874" max="16125" width="11" style="5"/>
    <col min="16126" max="16126" width="53.5703125" style="5" customWidth="1"/>
    <col min="16127" max="16129" width="11.42578125" style="5" customWidth="1"/>
    <col min="16130" max="16384" width="11" style="5"/>
  </cols>
  <sheetData>
    <row r="1" spans="1:6" s="24" customFormat="1" ht="15" customHeight="1" x14ac:dyDescent="0.25">
      <c r="A1" s="280" t="s">
        <v>542</v>
      </c>
      <c r="B1" s="281"/>
      <c r="C1" s="280"/>
      <c r="D1" s="280"/>
      <c r="E1" s="53"/>
      <c r="F1" s="53"/>
    </row>
    <row r="2" spans="1:6" s="24" customFormat="1" ht="14.25" customHeight="1" x14ac:dyDescent="0.25">
      <c r="A2" s="282" t="s">
        <v>261</v>
      </c>
      <c r="B2" s="283"/>
      <c r="C2" s="282"/>
      <c r="D2" s="282"/>
      <c r="E2" s="247" t="s">
        <v>262</v>
      </c>
      <c r="F2" s="247"/>
    </row>
    <row r="3" spans="1:6" s="24" customFormat="1" ht="15" customHeight="1" x14ac:dyDescent="0.25">
      <c r="A3" s="282" t="s">
        <v>581</v>
      </c>
      <c r="B3" s="283"/>
      <c r="C3" s="282"/>
      <c r="D3" s="282"/>
      <c r="E3" s="247"/>
      <c r="F3" s="247"/>
    </row>
    <row r="4" spans="1:6" ht="17.25" customHeight="1" x14ac:dyDescent="0.25">
      <c r="A4" s="60"/>
      <c r="B4" s="60"/>
      <c r="C4" s="60"/>
      <c r="D4" s="60"/>
      <c r="E4" s="53"/>
      <c r="F4" s="53"/>
    </row>
    <row r="5" spans="1:6" ht="21.75" customHeight="1" x14ac:dyDescent="0.25">
      <c r="A5" s="149" t="s">
        <v>364</v>
      </c>
      <c r="B5" s="159" t="s">
        <v>8</v>
      </c>
      <c r="C5" s="159" t="s">
        <v>124</v>
      </c>
      <c r="D5" s="159" t="s">
        <v>125</v>
      </c>
      <c r="E5" s="53"/>
      <c r="F5" s="53"/>
    </row>
    <row r="6" spans="1:6" x14ac:dyDescent="0.25">
      <c r="A6" s="160" t="s">
        <v>8</v>
      </c>
      <c r="B6" s="147">
        <f>+B8+B35+B59</f>
        <v>17867</v>
      </c>
      <c r="C6" s="147">
        <f t="shared" ref="C6:D6" si="0">+C8+C35+C59</f>
        <v>8022</v>
      </c>
      <c r="D6" s="147">
        <f t="shared" si="0"/>
        <v>9845</v>
      </c>
    </row>
    <row r="7" spans="1:6" ht="6.95" customHeight="1" x14ac:dyDescent="0.25">
      <c r="A7" s="160"/>
      <c r="B7" s="163"/>
      <c r="C7" s="163"/>
      <c r="D7" s="163"/>
    </row>
    <row r="8" spans="1:6" s="162" customFormat="1" x14ac:dyDescent="0.25">
      <c r="A8" s="161" t="s">
        <v>126</v>
      </c>
      <c r="B8" s="164">
        <v>12970</v>
      </c>
      <c r="C8" s="164">
        <v>5180</v>
      </c>
      <c r="D8" s="164">
        <v>7790</v>
      </c>
    </row>
    <row r="9" spans="1:6" x14ac:dyDescent="0.25">
      <c r="A9" s="122" t="s">
        <v>127</v>
      </c>
      <c r="B9" s="66">
        <v>101</v>
      </c>
      <c r="C9" s="66">
        <v>36</v>
      </c>
      <c r="D9" s="66">
        <v>65</v>
      </c>
    </row>
    <row r="10" spans="1:6" x14ac:dyDescent="0.25">
      <c r="A10" s="122" t="s">
        <v>128</v>
      </c>
      <c r="B10" s="66">
        <v>252</v>
      </c>
      <c r="C10" s="66">
        <v>106</v>
      </c>
      <c r="D10" s="66">
        <v>146</v>
      </c>
    </row>
    <row r="11" spans="1:6" x14ac:dyDescent="0.25">
      <c r="A11" s="122" t="s">
        <v>129</v>
      </c>
      <c r="B11" s="66">
        <v>238</v>
      </c>
      <c r="C11" s="66">
        <v>91</v>
      </c>
      <c r="D11" s="66">
        <v>147</v>
      </c>
    </row>
    <row r="12" spans="1:6" x14ac:dyDescent="0.25">
      <c r="A12" s="122" t="s">
        <v>130</v>
      </c>
      <c r="B12" s="146">
        <v>2236</v>
      </c>
      <c r="C12" s="66">
        <v>845</v>
      </c>
      <c r="D12" s="66">
        <v>1391</v>
      </c>
    </row>
    <row r="13" spans="1:6" x14ac:dyDescent="0.25">
      <c r="A13" s="122" t="s">
        <v>131</v>
      </c>
      <c r="B13" s="66">
        <v>137</v>
      </c>
      <c r="C13" s="66">
        <v>38</v>
      </c>
      <c r="D13" s="66">
        <v>99</v>
      </c>
    </row>
    <row r="14" spans="1:6" x14ac:dyDescent="0.25">
      <c r="A14" s="122" t="s">
        <v>132</v>
      </c>
      <c r="B14" s="66">
        <v>222</v>
      </c>
      <c r="C14" s="66">
        <v>97</v>
      </c>
      <c r="D14" s="66">
        <v>125</v>
      </c>
    </row>
    <row r="15" spans="1:6" x14ac:dyDescent="0.25">
      <c r="A15" s="122" t="s">
        <v>133</v>
      </c>
      <c r="B15" s="66">
        <v>782</v>
      </c>
      <c r="C15" s="66">
        <v>287</v>
      </c>
      <c r="D15" s="66">
        <v>495</v>
      </c>
    </row>
    <row r="16" spans="1:6" x14ac:dyDescent="0.25">
      <c r="A16" s="122" t="s">
        <v>380</v>
      </c>
      <c r="B16" s="71">
        <v>79</v>
      </c>
      <c r="C16" s="71">
        <v>40</v>
      </c>
      <c r="D16" s="71">
        <v>39</v>
      </c>
    </row>
    <row r="17" spans="1:10" x14ac:dyDescent="0.25">
      <c r="A17" s="5" t="s">
        <v>487</v>
      </c>
      <c r="B17" s="71">
        <v>9</v>
      </c>
      <c r="C17" s="71">
        <v>3</v>
      </c>
      <c r="D17" s="71">
        <v>6</v>
      </c>
    </row>
    <row r="18" spans="1:10" x14ac:dyDescent="0.25">
      <c r="A18" s="122" t="s">
        <v>134</v>
      </c>
      <c r="B18" s="146">
        <v>1952</v>
      </c>
      <c r="C18" s="71">
        <v>539</v>
      </c>
      <c r="D18" s="146">
        <v>1413</v>
      </c>
    </row>
    <row r="19" spans="1:10" x14ac:dyDescent="0.25">
      <c r="A19" s="122" t="s">
        <v>135</v>
      </c>
      <c r="B19" s="71">
        <v>116</v>
      </c>
      <c r="C19" s="71">
        <v>45</v>
      </c>
      <c r="D19" s="71">
        <v>71</v>
      </c>
    </row>
    <row r="20" spans="1:10" x14ac:dyDescent="0.25">
      <c r="A20" s="122" t="s">
        <v>136</v>
      </c>
      <c r="B20" s="71">
        <v>522</v>
      </c>
      <c r="C20" s="71">
        <v>362</v>
      </c>
      <c r="D20" s="71">
        <v>160</v>
      </c>
    </row>
    <row r="21" spans="1:10" x14ac:dyDescent="0.25">
      <c r="A21" s="122" t="s">
        <v>379</v>
      </c>
      <c r="B21" s="146">
        <v>1553</v>
      </c>
      <c r="C21" s="146">
        <v>1033</v>
      </c>
      <c r="D21" s="71">
        <v>520</v>
      </c>
    </row>
    <row r="22" spans="1:10" x14ac:dyDescent="0.25">
      <c r="A22" s="122" t="s">
        <v>137</v>
      </c>
      <c r="B22" s="71">
        <v>17</v>
      </c>
      <c r="C22" s="71">
        <v>11</v>
      </c>
      <c r="D22" s="71">
        <v>6</v>
      </c>
    </row>
    <row r="23" spans="1:10" x14ac:dyDescent="0.25">
      <c r="A23" s="122" t="s">
        <v>138</v>
      </c>
      <c r="B23" s="71">
        <v>784</v>
      </c>
      <c r="C23" s="71">
        <v>466</v>
      </c>
      <c r="D23" s="71">
        <v>318</v>
      </c>
    </row>
    <row r="24" spans="1:10" x14ac:dyDescent="0.25">
      <c r="A24" s="5" t="s">
        <v>139</v>
      </c>
      <c r="B24" s="71">
        <v>4</v>
      </c>
      <c r="C24" s="71">
        <v>2</v>
      </c>
      <c r="D24" s="71">
        <v>2</v>
      </c>
    </row>
    <row r="25" spans="1:10" x14ac:dyDescent="0.25">
      <c r="A25" s="5" t="s">
        <v>140</v>
      </c>
      <c r="B25" s="71">
        <v>36</v>
      </c>
      <c r="C25" s="71">
        <v>26</v>
      </c>
      <c r="D25" s="71">
        <v>10</v>
      </c>
    </row>
    <row r="26" spans="1:10" x14ac:dyDescent="0.25">
      <c r="A26" s="5" t="s">
        <v>486</v>
      </c>
      <c r="B26" s="71">
        <v>52</v>
      </c>
      <c r="C26" s="71">
        <v>36</v>
      </c>
      <c r="D26" s="71">
        <v>16</v>
      </c>
    </row>
    <row r="27" spans="1:10" x14ac:dyDescent="0.25">
      <c r="A27" s="122" t="s">
        <v>142</v>
      </c>
      <c r="B27" s="71">
        <v>254</v>
      </c>
      <c r="C27" s="71">
        <v>75</v>
      </c>
      <c r="D27" s="71">
        <v>179</v>
      </c>
    </row>
    <row r="28" spans="1:10" x14ac:dyDescent="0.25">
      <c r="A28" s="122" t="s">
        <v>143</v>
      </c>
      <c r="B28" s="146">
        <v>1764</v>
      </c>
      <c r="C28" s="71">
        <v>238</v>
      </c>
      <c r="D28" s="146">
        <v>1526</v>
      </c>
    </row>
    <row r="29" spans="1:10" x14ac:dyDescent="0.25">
      <c r="A29" s="122" t="s">
        <v>144</v>
      </c>
      <c r="B29" s="71">
        <v>115</v>
      </c>
      <c r="C29" s="71">
        <v>33</v>
      </c>
      <c r="D29" s="71">
        <v>82</v>
      </c>
    </row>
    <row r="30" spans="1:10" x14ac:dyDescent="0.25">
      <c r="A30" s="122" t="s">
        <v>146</v>
      </c>
      <c r="B30" s="71">
        <v>267</v>
      </c>
      <c r="C30" s="71">
        <v>148</v>
      </c>
      <c r="D30" s="71">
        <v>119</v>
      </c>
    </row>
    <row r="31" spans="1:10" x14ac:dyDescent="0.25">
      <c r="A31" s="122" t="s">
        <v>147</v>
      </c>
      <c r="B31" s="71">
        <v>274</v>
      </c>
      <c r="C31" s="71">
        <v>111</v>
      </c>
      <c r="D31" s="71">
        <v>163</v>
      </c>
    </row>
    <row r="32" spans="1:10" s="26" customFormat="1" x14ac:dyDescent="0.25">
      <c r="A32" s="122" t="s">
        <v>148</v>
      </c>
      <c r="B32" s="71">
        <v>640</v>
      </c>
      <c r="C32" s="71">
        <v>276</v>
      </c>
      <c r="D32" s="71">
        <v>364</v>
      </c>
      <c r="E32" s="5"/>
      <c r="F32" s="5"/>
      <c r="G32" s="5"/>
      <c r="H32" s="5"/>
      <c r="I32" s="5"/>
      <c r="J32" s="5"/>
    </row>
    <row r="33" spans="1:8" s="162" customFormat="1" x14ac:dyDescent="0.25">
      <c r="A33" s="122" t="s">
        <v>149</v>
      </c>
      <c r="B33" s="71">
        <v>564</v>
      </c>
      <c r="C33" s="71">
        <v>236</v>
      </c>
      <c r="D33" s="71">
        <v>328</v>
      </c>
    </row>
    <row r="34" spans="1:8" ht="6.95" customHeight="1" x14ac:dyDescent="0.25">
      <c r="A34" s="122"/>
      <c r="B34" s="71"/>
      <c r="C34" s="71"/>
      <c r="D34" s="71"/>
    </row>
    <row r="35" spans="1:8" x14ac:dyDescent="0.25">
      <c r="A35" s="161" t="s">
        <v>150</v>
      </c>
      <c r="B35" s="164">
        <v>3704</v>
      </c>
      <c r="C35" s="164">
        <v>2155</v>
      </c>
      <c r="D35" s="164">
        <v>1549</v>
      </c>
    </row>
    <row r="36" spans="1:8" x14ac:dyDescent="0.25">
      <c r="A36" s="122" t="s">
        <v>151</v>
      </c>
      <c r="B36" s="71">
        <v>566</v>
      </c>
      <c r="C36" s="71">
        <v>235</v>
      </c>
      <c r="D36" s="71">
        <v>331</v>
      </c>
      <c r="H36" s="25"/>
    </row>
    <row r="37" spans="1:8" x14ac:dyDescent="0.25">
      <c r="A37" s="122" t="s">
        <v>152</v>
      </c>
      <c r="B37" s="71">
        <v>204</v>
      </c>
      <c r="C37" s="71">
        <v>180</v>
      </c>
      <c r="D37" s="71">
        <v>24</v>
      </c>
      <c r="H37" s="25"/>
    </row>
    <row r="38" spans="1:8" x14ac:dyDescent="0.25">
      <c r="A38" s="122" t="s">
        <v>154</v>
      </c>
      <c r="B38" s="71">
        <v>57</v>
      </c>
      <c r="C38" s="71">
        <v>42</v>
      </c>
      <c r="D38" s="71">
        <v>15</v>
      </c>
      <c r="H38" s="25"/>
    </row>
    <row r="39" spans="1:8" x14ac:dyDescent="0.25">
      <c r="A39" s="122" t="s">
        <v>155</v>
      </c>
      <c r="B39" s="71">
        <v>238</v>
      </c>
      <c r="C39" s="71">
        <v>91</v>
      </c>
      <c r="D39" s="71">
        <v>147</v>
      </c>
      <c r="H39" s="25"/>
    </row>
    <row r="40" spans="1:8" x14ac:dyDescent="0.25">
      <c r="A40" s="122" t="s">
        <v>156</v>
      </c>
      <c r="B40" s="71">
        <v>81</v>
      </c>
      <c r="C40" s="71">
        <v>41</v>
      </c>
      <c r="D40" s="71">
        <v>40</v>
      </c>
      <c r="H40" s="25"/>
    </row>
    <row r="41" spans="1:8" x14ac:dyDescent="0.25">
      <c r="A41" s="122" t="s">
        <v>157</v>
      </c>
      <c r="B41" s="71">
        <v>86</v>
      </c>
      <c r="C41" s="71">
        <v>29</v>
      </c>
      <c r="D41" s="71">
        <v>57</v>
      </c>
      <c r="H41" s="25"/>
    </row>
    <row r="42" spans="1:8" x14ac:dyDescent="0.25">
      <c r="A42" s="122" t="s">
        <v>158</v>
      </c>
      <c r="B42" s="71">
        <v>349</v>
      </c>
      <c r="C42" s="71">
        <v>135</v>
      </c>
      <c r="D42" s="71">
        <v>214</v>
      </c>
      <c r="H42" s="25"/>
    </row>
    <row r="43" spans="1:8" x14ac:dyDescent="0.25">
      <c r="A43" s="122" t="s">
        <v>159</v>
      </c>
      <c r="B43" s="71">
        <v>95</v>
      </c>
      <c r="C43" s="71">
        <v>8</v>
      </c>
      <c r="D43" s="71">
        <v>87</v>
      </c>
      <c r="H43" s="25"/>
    </row>
    <row r="44" spans="1:8" x14ac:dyDescent="0.25">
      <c r="A44" s="122" t="s">
        <v>160</v>
      </c>
      <c r="B44" s="71">
        <v>0</v>
      </c>
      <c r="C44" s="71">
        <v>0</v>
      </c>
      <c r="D44" s="71">
        <v>0</v>
      </c>
      <c r="H44" s="25"/>
    </row>
    <row r="45" spans="1:8" x14ac:dyDescent="0.25">
      <c r="A45" s="122" t="s">
        <v>161</v>
      </c>
      <c r="B45" s="71">
        <v>218</v>
      </c>
      <c r="C45" s="71">
        <v>175</v>
      </c>
      <c r="D45" s="71">
        <v>43</v>
      </c>
      <c r="H45" s="25"/>
    </row>
    <row r="46" spans="1:8" x14ac:dyDescent="0.25">
      <c r="A46" s="122" t="s">
        <v>162</v>
      </c>
      <c r="B46" s="71">
        <v>71</v>
      </c>
      <c r="C46" s="71">
        <v>52</v>
      </c>
      <c r="D46" s="71">
        <v>19</v>
      </c>
      <c r="H46" s="25"/>
    </row>
    <row r="47" spans="1:8" x14ac:dyDescent="0.25">
      <c r="A47" s="122" t="s">
        <v>163</v>
      </c>
      <c r="B47" s="71">
        <v>108</v>
      </c>
      <c r="C47" s="71">
        <v>79</v>
      </c>
      <c r="D47" s="71">
        <v>29</v>
      </c>
      <c r="H47" s="25"/>
    </row>
    <row r="48" spans="1:8" x14ac:dyDescent="0.25">
      <c r="A48" s="122" t="s">
        <v>164</v>
      </c>
      <c r="B48" s="71">
        <v>566</v>
      </c>
      <c r="C48" s="71">
        <v>406</v>
      </c>
      <c r="D48" s="71">
        <v>160</v>
      </c>
      <c r="H48" s="25"/>
    </row>
    <row r="49" spans="1:8" x14ac:dyDescent="0.25">
      <c r="A49" s="122" t="s">
        <v>165</v>
      </c>
      <c r="B49" s="71">
        <v>335</v>
      </c>
      <c r="C49" s="71">
        <v>260</v>
      </c>
      <c r="D49" s="71">
        <v>75</v>
      </c>
      <c r="H49" s="25"/>
    </row>
    <row r="50" spans="1:8" x14ac:dyDescent="0.25">
      <c r="A50" s="122" t="s">
        <v>489</v>
      </c>
      <c r="B50" s="71">
        <v>34</v>
      </c>
      <c r="C50" s="71">
        <v>9</v>
      </c>
      <c r="D50" s="71">
        <v>25</v>
      </c>
      <c r="H50" s="25"/>
    </row>
    <row r="51" spans="1:8" x14ac:dyDescent="0.25">
      <c r="A51" s="122" t="s">
        <v>166</v>
      </c>
      <c r="B51" s="71">
        <v>58</v>
      </c>
      <c r="C51" s="71">
        <v>44</v>
      </c>
      <c r="D51" s="71">
        <v>14</v>
      </c>
      <c r="H51" s="25"/>
    </row>
    <row r="52" spans="1:8" x14ac:dyDescent="0.25">
      <c r="A52" s="122" t="s">
        <v>167</v>
      </c>
      <c r="B52" s="71">
        <v>43</v>
      </c>
      <c r="C52" s="71">
        <v>38</v>
      </c>
      <c r="D52" s="71">
        <v>5</v>
      </c>
      <c r="H52" s="25"/>
    </row>
    <row r="53" spans="1:8" x14ac:dyDescent="0.25">
      <c r="A53" s="122" t="s">
        <v>168</v>
      </c>
      <c r="B53" s="71">
        <v>209</v>
      </c>
      <c r="C53" s="71">
        <v>154</v>
      </c>
      <c r="D53" s="71">
        <v>55</v>
      </c>
    </row>
    <row r="54" spans="1:8" x14ac:dyDescent="0.25">
      <c r="A54" s="122" t="s">
        <v>169</v>
      </c>
      <c r="B54" s="71">
        <v>16</v>
      </c>
      <c r="C54" s="71">
        <v>4</v>
      </c>
      <c r="D54" s="71">
        <v>12</v>
      </c>
    </row>
    <row r="55" spans="1:8" x14ac:dyDescent="0.25">
      <c r="A55" s="122" t="s">
        <v>170</v>
      </c>
      <c r="B55" s="71">
        <v>291</v>
      </c>
      <c r="C55" s="71">
        <v>124</v>
      </c>
      <c r="D55" s="71">
        <v>167</v>
      </c>
    </row>
    <row r="56" spans="1:8" x14ac:dyDescent="0.25">
      <c r="A56" s="122" t="s">
        <v>488</v>
      </c>
      <c r="B56" s="71">
        <v>15</v>
      </c>
      <c r="C56" s="71">
        <v>1</v>
      </c>
      <c r="D56" s="71">
        <v>14</v>
      </c>
    </row>
    <row r="57" spans="1:8" s="162" customFormat="1" x14ac:dyDescent="0.25">
      <c r="A57" s="122" t="s">
        <v>171</v>
      </c>
      <c r="B57" s="71">
        <v>64</v>
      </c>
      <c r="C57" s="71">
        <v>48</v>
      </c>
      <c r="D57" s="71">
        <v>16</v>
      </c>
    </row>
    <row r="58" spans="1:8" ht="6.95" customHeight="1" x14ac:dyDescent="0.25">
      <c r="A58" s="122"/>
      <c r="B58" s="71"/>
      <c r="C58" s="71"/>
      <c r="D58" s="71"/>
    </row>
    <row r="59" spans="1:8" x14ac:dyDescent="0.25">
      <c r="A59" s="161" t="s">
        <v>172</v>
      </c>
      <c r="B59" s="164">
        <v>1193</v>
      </c>
      <c r="C59" s="106">
        <v>687</v>
      </c>
      <c r="D59" s="106">
        <v>506</v>
      </c>
    </row>
    <row r="60" spans="1:8" x14ac:dyDescent="0.25">
      <c r="A60" s="122" t="s">
        <v>173</v>
      </c>
      <c r="B60" s="71">
        <v>7</v>
      </c>
      <c r="C60" s="71">
        <v>7</v>
      </c>
      <c r="D60" s="71">
        <v>0</v>
      </c>
    </row>
    <row r="61" spans="1:8" x14ac:dyDescent="0.25">
      <c r="A61" s="122" t="s">
        <v>174</v>
      </c>
      <c r="B61" s="71">
        <v>286</v>
      </c>
      <c r="C61" s="71">
        <v>164</v>
      </c>
      <c r="D61" s="71">
        <v>122</v>
      </c>
    </row>
    <row r="62" spans="1:8" x14ac:dyDescent="0.25">
      <c r="A62" s="122" t="s">
        <v>175</v>
      </c>
      <c r="B62" s="71">
        <v>155</v>
      </c>
      <c r="C62" s="71">
        <v>73</v>
      </c>
      <c r="D62" s="71">
        <v>82</v>
      </c>
    </row>
    <row r="63" spans="1:8" x14ac:dyDescent="0.25">
      <c r="A63" s="122" t="s">
        <v>176</v>
      </c>
      <c r="B63" s="71">
        <v>234</v>
      </c>
      <c r="C63" s="71">
        <v>133</v>
      </c>
      <c r="D63" s="71">
        <v>101</v>
      </c>
    </row>
    <row r="64" spans="1:8" x14ac:dyDescent="0.25">
      <c r="A64" s="122" t="s">
        <v>177</v>
      </c>
      <c r="B64" s="71">
        <v>85</v>
      </c>
      <c r="C64" s="71">
        <v>63</v>
      </c>
      <c r="D64" s="71">
        <v>22</v>
      </c>
    </row>
    <row r="65" spans="1:4" x14ac:dyDescent="0.25">
      <c r="A65" s="122" t="s">
        <v>178</v>
      </c>
      <c r="B65" s="71">
        <v>398</v>
      </c>
      <c r="C65" s="71">
        <v>226</v>
      </c>
      <c r="D65" s="71">
        <v>172</v>
      </c>
    </row>
    <row r="66" spans="1:4" ht="13.5" thickBot="1" x14ac:dyDescent="0.3">
      <c r="A66" s="124" t="s">
        <v>179</v>
      </c>
      <c r="B66" s="75">
        <v>28</v>
      </c>
      <c r="C66" s="75">
        <v>21</v>
      </c>
      <c r="D66" s="75">
        <v>7</v>
      </c>
    </row>
    <row r="67" spans="1:4" ht="15" customHeight="1" x14ac:dyDescent="0.25">
      <c r="A67" s="257" t="s">
        <v>485</v>
      </c>
      <c r="B67" s="257"/>
      <c r="C67" s="257"/>
      <c r="D67" s="257"/>
    </row>
    <row r="89" spans="4:4" ht="13.5" thickBot="1" x14ac:dyDescent="0.3">
      <c r="D89" s="28"/>
    </row>
  </sheetData>
  <mergeCells count="5">
    <mergeCell ref="A1:D1"/>
    <mergeCell ref="A2:D2"/>
    <mergeCell ref="A3:D3"/>
    <mergeCell ref="E2:F3"/>
    <mergeCell ref="A67:D67"/>
  </mergeCells>
  <conditionalFormatting sqref="A59">
    <cfRule type="cellIs" dxfId="2" priority="2" operator="equal">
      <formula>0</formula>
    </cfRule>
  </conditionalFormatting>
  <conditionalFormatting sqref="A59">
    <cfRule type="cellIs" dxfId="1" priority="1" operator="equal">
      <formula>0</formula>
    </cfRule>
  </conditionalFormatting>
  <conditionalFormatting sqref="A35">
    <cfRule type="cellIs" dxfId="0" priority="3" operator="equal">
      <formula>0</formula>
    </cfRule>
  </conditionalFormatting>
  <hyperlinks>
    <hyperlink ref="E2" r:id="rId1" location="INDICE!A1"/>
    <hyperlink ref="E2:F3" location="INDICE!A1" display="INDICE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124</vt:i4>
      </vt:variant>
    </vt:vector>
  </HeadingPairs>
  <TitlesOfParts>
    <vt:vector size="222" baseType="lpstr">
      <vt:lpstr>PORTADA</vt:lpstr>
      <vt:lpstr>FUNCIONARIOS</vt:lpstr>
      <vt:lpstr>INDICE</vt:lpstr>
      <vt:lpstr>D1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D2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D3</vt:lpstr>
      <vt:lpstr>C25</vt:lpstr>
      <vt:lpstr>C26</vt:lpstr>
      <vt:lpstr>C27</vt:lpstr>
      <vt:lpstr>C28</vt:lpstr>
      <vt:lpstr>D4</vt:lpstr>
      <vt:lpstr>C29</vt:lpstr>
      <vt:lpstr>C30</vt:lpstr>
      <vt:lpstr>C31 </vt:lpstr>
      <vt:lpstr>C32</vt:lpstr>
      <vt:lpstr>C33</vt:lpstr>
      <vt:lpstr>C34</vt:lpstr>
      <vt:lpstr>C35</vt:lpstr>
      <vt:lpstr>C36</vt:lpstr>
      <vt:lpstr>C37</vt:lpstr>
      <vt:lpstr>C38</vt:lpstr>
      <vt:lpstr>D5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D6</vt:lpstr>
      <vt:lpstr>C49</vt:lpstr>
      <vt:lpstr>C50</vt:lpstr>
      <vt:lpstr>C51</vt:lpstr>
      <vt:lpstr>C52</vt:lpstr>
      <vt:lpstr>C53</vt:lpstr>
      <vt:lpstr>C54</vt:lpstr>
      <vt:lpstr>C55</vt:lpstr>
      <vt:lpstr>C56</vt:lpstr>
      <vt:lpstr>C57</vt:lpstr>
      <vt:lpstr>C58</vt:lpstr>
      <vt:lpstr>D7</vt:lpstr>
      <vt:lpstr>C59</vt:lpstr>
      <vt:lpstr>C60</vt:lpstr>
      <vt:lpstr>C61</vt:lpstr>
      <vt:lpstr>C62</vt:lpstr>
      <vt:lpstr>C63</vt:lpstr>
      <vt:lpstr>C64</vt:lpstr>
      <vt:lpstr>C65</vt:lpstr>
      <vt:lpstr>C66</vt:lpstr>
      <vt:lpstr>D8</vt:lpstr>
      <vt:lpstr>C67</vt:lpstr>
      <vt:lpstr>C68</vt:lpstr>
      <vt:lpstr>C69</vt:lpstr>
      <vt:lpstr>C70</vt:lpstr>
      <vt:lpstr>C71</vt:lpstr>
      <vt:lpstr>C72</vt:lpstr>
      <vt:lpstr>C73</vt:lpstr>
      <vt:lpstr>C74</vt:lpstr>
      <vt:lpstr>D9</vt:lpstr>
      <vt:lpstr>C75</vt:lpstr>
      <vt:lpstr>C76</vt:lpstr>
      <vt:lpstr>C77</vt:lpstr>
      <vt:lpstr>C78</vt:lpstr>
      <vt:lpstr>C79</vt:lpstr>
      <vt:lpstr>C80</vt:lpstr>
      <vt:lpstr>C81</vt:lpstr>
      <vt:lpstr>C82</vt:lpstr>
      <vt:lpstr>D10</vt:lpstr>
      <vt:lpstr>C83</vt:lpstr>
      <vt:lpstr>C84</vt:lpstr>
      <vt:lpstr>C85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'C4'!A_impresión_IM</vt:lpstr>
      <vt:lpstr>'C7'!A_impresión_IM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 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'C48'!Área_de_impresión</vt:lpstr>
      <vt:lpstr>'C49'!Área_de_impresión</vt:lpstr>
      <vt:lpstr>'C5'!Área_de_impresión</vt:lpstr>
      <vt:lpstr>'C50'!Área_de_impresión</vt:lpstr>
      <vt:lpstr>'C51'!Área_de_impresión</vt:lpstr>
      <vt:lpstr>'C52'!Área_de_impresión</vt:lpstr>
      <vt:lpstr>'C53'!Área_de_impresión</vt:lpstr>
      <vt:lpstr>'C54'!Área_de_impresión</vt:lpstr>
      <vt:lpstr>'C55'!Área_de_impresión</vt:lpstr>
      <vt:lpstr>'C56'!Área_de_impresión</vt:lpstr>
      <vt:lpstr>'C57'!Área_de_impresión</vt:lpstr>
      <vt:lpstr>'C58'!Área_de_impresión</vt:lpstr>
      <vt:lpstr>'C59'!Área_de_impresión</vt:lpstr>
      <vt:lpstr>'C6'!Área_de_impresión</vt:lpstr>
      <vt:lpstr>'C60'!Área_de_impresión</vt:lpstr>
      <vt:lpstr>'C61'!Área_de_impresión</vt:lpstr>
      <vt:lpstr>'C62'!Área_de_impresión</vt:lpstr>
      <vt:lpstr>'C63'!Área_de_impresión</vt:lpstr>
      <vt:lpstr>'C64'!Área_de_impresión</vt:lpstr>
      <vt:lpstr>'C65'!Área_de_impresión</vt:lpstr>
      <vt:lpstr>'C66'!Área_de_impresión</vt:lpstr>
      <vt:lpstr>'C67'!Área_de_impresión</vt:lpstr>
      <vt:lpstr>'C68'!Área_de_impresión</vt:lpstr>
      <vt:lpstr>'C69'!Área_de_impresión</vt:lpstr>
      <vt:lpstr>'C7'!Área_de_impresión</vt:lpstr>
      <vt:lpstr>'C70'!Área_de_impresión</vt:lpstr>
      <vt:lpstr>'C71'!Área_de_impresión</vt:lpstr>
      <vt:lpstr>'C72'!Área_de_impresión</vt:lpstr>
      <vt:lpstr>'C73'!Área_de_impresión</vt:lpstr>
      <vt:lpstr>'C74'!Área_de_impresión</vt:lpstr>
      <vt:lpstr>'C75'!Área_de_impresión</vt:lpstr>
      <vt:lpstr>'C76'!Área_de_impresión</vt:lpstr>
      <vt:lpstr>'C77'!Área_de_impresión</vt:lpstr>
      <vt:lpstr>'C78'!Área_de_impresión</vt:lpstr>
      <vt:lpstr>'C79'!Área_de_impresión</vt:lpstr>
      <vt:lpstr>'C8'!Área_de_impresión</vt:lpstr>
      <vt:lpstr>'C80'!Área_de_impresión</vt:lpstr>
      <vt:lpstr>'C81'!Área_de_impresión</vt:lpstr>
      <vt:lpstr>'C82'!Área_de_impresión</vt:lpstr>
      <vt:lpstr>'C83'!Área_de_impresión</vt:lpstr>
      <vt:lpstr>'C84'!Área_de_impresión</vt:lpstr>
      <vt:lpstr>'C85'!Área_de_impresión</vt:lpstr>
      <vt:lpstr>'C9'!Área_de_impresión</vt:lpstr>
      <vt:lpstr>'D1'!Área_de_impresión</vt:lpstr>
      <vt:lpstr>'D10'!Área_de_impresión</vt:lpstr>
      <vt:lpstr>'D2'!Área_de_impresión</vt:lpstr>
      <vt:lpstr>'D3'!Área_de_impresión</vt:lpstr>
      <vt:lpstr>'D4'!Área_de_impresión</vt:lpstr>
      <vt:lpstr>'D5'!Área_de_impresión</vt:lpstr>
      <vt:lpstr>'D6'!Área_de_impresión</vt:lpstr>
      <vt:lpstr>'D7'!Área_de_impresión</vt:lpstr>
      <vt:lpstr>'D8'!Área_de_impresión</vt:lpstr>
      <vt:lpstr>'D9'!Área_de_impresión</vt:lpstr>
      <vt:lpstr>FUNCIONARIOS!Área_de_impresión</vt:lpstr>
      <vt:lpstr>INDICE!Área_de_impresión</vt:lpstr>
      <vt:lpstr>PORTADA!Área_de_impresión</vt:lpstr>
      <vt:lpstr>FUNCIONARIOS!OLE_LINK1</vt:lpstr>
      <vt:lpstr>'C7'!PRIMAOFI</vt:lpstr>
      <vt:lpstr>PRIMAOFI</vt:lpstr>
      <vt:lpstr>'C7'!PRIMAPRI</vt:lpstr>
      <vt:lpstr>PRIMAPRI</vt:lpstr>
      <vt:lpstr>'C7'!PRIMATOT</vt:lpstr>
      <vt:lpstr>PRIMATOT</vt:lpstr>
      <vt:lpstr>INDICE!Títulos_a_imprimir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2022-07-12T16:27:57Z</cp:lastPrinted>
  <dcterms:created xsi:type="dcterms:W3CDTF">2016-05-02T18:51:58Z</dcterms:created>
  <dcterms:modified xsi:type="dcterms:W3CDTF">2022-07-13T13:11:35Z</dcterms:modified>
</cp:coreProperties>
</file>